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a00b015b9686f036/Documents/FinLit/Winter-2024-2025/"/>
    </mc:Choice>
  </mc:AlternateContent>
  <xr:revisionPtr revIDLastSave="462" documentId="8_{3BC38310-0EF6-4A9E-BDE1-AF28B5185A09}" xr6:coauthVersionLast="47" xr6:coauthVersionMax="47" xr10:uidLastSave="{43CBEE75-696B-48AC-A36E-F78279573E51}"/>
  <bookViews>
    <workbookView xWindow="28125" yWindow="1980" windowWidth="47250" windowHeight="17100" xr2:uid="{F5BAFE01-F238-42AD-B0FD-07862D361F0A}"/>
  </bookViews>
  <sheets>
    <sheet name="Student Loan Model" sheetId="2" r:id="rId1"/>
    <sheet name="Data Table for Char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C3" i="3"/>
  <c r="K3" i="3" s="1"/>
  <c r="B39" i="2"/>
  <c r="B16" i="2"/>
  <c r="C113" i="3"/>
  <c r="K113" i="3" s="1"/>
  <c r="D113" i="3"/>
  <c r="E113" i="3"/>
  <c r="C114" i="3"/>
  <c r="K114" i="3" s="1"/>
  <c r="D114" i="3"/>
  <c r="E114" i="3"/>
  <c r="C115" i="3"/>
  <c r="K115" i="3" s="1"/>
  <c r="D115" i="3"/>
  <c r="E115" i="3"/>
  <c r="C116" i="3"/>
  <c r="K116" i="3" s="1"/>
  <c r="D116" i="3"/>
  <c r="E116" i="3"/>
  <c r="C117" i="3"/>
  <c r="K117" i="3" s="1"/>
  <c r="D117" i="3"/>
  <c r="E117" i="3"/>
  <c r="C118" i="3"/>
  <c r="K118" i="3" s="1"/>
  <c r="D118" i="3"/>
  <c r="E118" i="3"/>
  <c r="C119" i="3"/>
  <c r="K119" i="3" s="1"/>
  <c r="D119" i="3"/>
  <c r="E119" i="3"/>
  <c r="C120" i="3"/>
  <c r="K120" i="3" s="1"/>
  <c r="D120" i="3"/>
  <c r="E120" i="3"/>
  <c r="C121" i="3"/>
  <c r="K121" i="3" s="1"/>
  <c r="D121" i="3"/>
  <c r="E121" i="3"/>
  <c r="C122" i="3"/>
  <c r="K122" i="3" s="1"/>
  <c r="D122" i="3"/>
  <c r="E122" i="3"/>
  <c r="C99" i="3"/>
  <c r="K99" i="3" s="1"/>
  <c r="D99" i="3"/>
  <c r="E99" i="3"/>
  <c r="C100" i="3"/>
  <c r="K100" i="3" s="1"/>
  <c r="D100" i="3"/>
  <c r="E100" i="3"/>
  <c r="C101" i="3"/>
  <c r="K101" i="3" s="1"/>
  <c r="D101" i="3"/>
  <c r="E101" i="3"/>
  <c r="C102" i="3"/>
  <c r="K102" i="3" s="1"/>
  <c r="D102" i="3"/>
  <c r="E102" i="3"/>
  <c r="C103" i="3"/>
  <c r="K103" i="3" s="1"/>
  <c r="D103" i="3"/>
  <c r="E103" i="3"/>
  <c r="C104" i="3"/>
  <c r="K104" i="3" s="1"/>
  <c r="D104" i="3"/>
  <c r="E104" i="3"/>
  <c r="C105" i="3"/>
  <c r="K105" i="3" s="1"/>
  <c r="D105" i="3"/>
  <c r="E105" i="3"/>
  <c r="C106" i="3"/>
  <c r="K106" i="3" s="1"/>
  <c r="D106" i="3"/>
  <c r="E106" i="3"/>
  <c r="C107" i="3"/>
  <c r="K107" i="3" s="1"/>
  <c r="D107" i="3"/>
  <c r="E107" i="3"/>
  <c r="C108" i="3"/>
  <c r="K108" i="3" s="1"/>
  <c r="D108" i="3"/>
  <c r="E108" i="3"/>
  <c r="C109" i="3"/>
  <c r="K109" i="3" s="1"/>
  <c r="D109" i="3"/>
  <c r="E109" i="3"/>
  <c r="C110" i="3"/>
  <c r="K110" i="3" s="1"/>
  <c r="D110" i="3"/>
  <c r="E110" i="3"/>
  <c r="C111" i="3"/>
  <c r="K111" i="3" s="1"/>
  <c r="D111" i="3"/>
  <c r="E111" i="3"/>
  <c r="C112" i="3"/>
  <c r="K112" i="3" s="1"/>
  <c r="D112" i="3"/>
  <c r="E112" i="3"/>
  <c r="C75" i="3"/>
  <c r="K75" i="3" s="1"/>
  <c r="D75" i="3"/>
  <c r="E75" i="3"/>
  <c r="C76" i="3"/>
  <c r="K76" i="3" s="1"/>
  <c r="D76" i="3"/>
  <c r="E76" i="3"/>
  <c r="C77" i="3"/>
  <c r="K77" i="3" s="1"/>
  <c r="D77" i="3"/>
  <c r="E77" i="3"/>
  <c r="C78" i="3"/>
  <c r="K78" i="3" s="1"/>
  <c r="D78" i="3"/>
  <c r="E78" i="3"/>
  <c r="C79" i="3"/>
  <c r="K79" i="3" s="1"/>
  <c r="D79" i="3"/>
  <c r="E79" i="3"/>
  <c r="C80" i="3"/>
  <c r="K80" i="3" s="1"/>
  <c r="D80" i="3"/>
  <c r="E80" i="3"/>
  <c r="C81" i="3"/>
  <c r="K81" i="3" s="1"/>
  <c r="D81" i="3"/>
  <c r="E81" i="3"/>
  <c r="C82" i="3"/>
  <c r="K82" i="3" s="1"/>
  <c r="D82" i="3"/>
  <c r="E82" i="3"/>
  <c r="C83" i="3"/>
  <c r="K83" i="3" s="1"/>
  <c r="D83" i="3"/>
  <c r="E83" i="3"/>
  <c r="C84" i="3"/>
  <c r="K84" i="3" s="1"/>
  <c r="D84" i="3"/>
  <c r="E84" i="3"/>
  <c r="C85" i="3"/>
  <c r="K85" i="3" s="1"/>
  <c r="D85" i="3"/>
  <c r="E85" i="3"/>
  <c r="C86" i="3"/>
  <c r="K86" i="3" s="1"/>
  <c r="D86" i="3"/>
  <c r="E86" i="3"/>
  <c r="C87" i="3"/>
  <c r="K87" i="3" s="1"/>
  <c r="D87" i="3"/>
  <c r="E87" i="3"/>
  <c r="C88" i="3"/>
  <c r="K88" i="3" s="1"/>
  <c r="D88" i="3"/>
  <c r="E88" i="3"/>
  <c r="C89" i="3"/>
  <c r="K89" i="3" s="1"/>
  <c r="D89" i="3"/>
  <c r="E89" i="3"/>
  <c r="C90" i="3"/>
  <c r="K90" i="3" s="1"/>
  <c r="D90" i="3"/>
  <c r="E90" i="3"/>
  <c r="C91" i="3"/>
  <c r="K91" i="3" s="1"/>
  <c r="D91" i="3"/>
  <c r="E91" i="3"/>
  <c r="C92" i="3"/>
  <c r="K92" i="3" s="1"/>
  <c r="D92" i="3"/>
  <c r="E92" i="3"/>
  <c r="C93" i="3"/>
  <c r="K93" i="3" s="1"/>
  <c r="D93" i="3"/>
  <c r="E93" i="3"/>
  <c r="C94" i="3"/>
  <c r="K94" i="3" s="1"/>
  <c r="D94" i="3"/>
  <c r="E94" i="3"/>
  <c r="C95" i="3"/>
  <c r="K95" i="3" s="1"/>
  <c r="D95" i="3"/>
  <c r="E95" i="3"/>
  <c r="C96" i="3"/>
  <c r="K96" i="3" s="1"/>
  <c r="D96" i="3"/>
  <c r="E96" i="3"/>
  <c r="C97" i="3"/>
  <c r="K97" i="3" s="1"/>
  <c r="D97" i="3"/>
  <c r="E97" i="3"/>
  <c r="C98" i="3"/>
  <c r="K98" i="3" s="1"/>
  <c r="D98" i="3"/>
  <c r="E98" i="3"/>
  <c r="C34" i="3"/>
  <c r="K34" i="3" s="1"/>
  <c r="D34" i="3"/>
  <c r="E34" i="3"/>
  <c r="C35" i="3"/>
  <c r="K35" i="3" s="1"/>
  <c r="D35" i="3"/>
  <c r="E35" i="3"/>
  <c r="C36" i="3"/>
  <c r="K36" i="3" s="1"/>
  <c r="D36" i="3"/>
  <c r="E36" i="3"/>
  <c r="C37" i="3"/>
  <c r="K37" i="3" s="1"/>
  <c r="D37" i="3"/>
  <c r="E37" i="3"/>
  <c r="C38" i="3"/>
  <c r="K38" i="3" s="1"/>
  <c r="D38" i="3"/>
  <c r="E38" i="3"/>
  <c r="C39" i="3"/>
  <c r="K39" i="3" s="1"/>
  <c r="D39" i="3"/>
  <c r="E39" i="3"/>
  <c r="C40" i="3"/>
  <c r="K40" i="3" s="1"/>
  <c r="D40" i="3"/>
  <c r="E40" i="3"/>
  <c r="C41" i="3"/>
  <c r="K41" i="3" s="1"/>
  <c r="D41" i="3"/>
  <c r="E41" i="3"/>
  <c r="C42" i="3"/>
  <c r="K42" i="3" s="1"/>
  <c r="D42" i="3"/>
  <c r="E42" i="3"/>
  <c r="C43" i="3"/>
  <c r="K43" i="3" s="1"/>
  <c r="D43" i="3"/>
  <c r="E43" i="3"/>
  <c r="C44" i="3"/>
  <c r="K44" i="3" s="1"/>
  <c r="D44" i="3"/>
  <c r="E44" i="3"/>
  <c r="C45" i="3"/>
  <c r="K45" i="3" s="1"/>
  <c r="D45" i="3"/>
  <c r="E45" i="3"/>
  <c r="C46" i="3"/>
  <c r="K46" i="3" s="1"/>
  <c r="D46" i="3"/>
  <c r="E46" i="3"/>
  <c r="C47" i="3"/>
  <c r="K47" i="3" s="1"/>
  <c r="D47" i="3"/>
  <c r="E47" i="3"/>
  <c r="C48" i="3"/>
  <c r="K48" i="3" s="1"/>
  <c r="D48" i="3"/>
  <c r="E48" i="3"/>
  <c r="C49" i="3"/>
  <c r="K49" i="3" s="1"/>
  <c r="D49" i="3"/>
  <c r="E49" i="3"/>
  <c r="C50" i="3"/>
  <c r="K50" i="3" s="1"/>
  <c r="D50" i="3"/>
  <c r="E50" i="3"/>
  <c r="C51" i="3"/>
  <c r="K51" i="3" s="1"/>
  <c r="D51" i="3"/>
  <c r="E51" i="3"/>
  <c r="C52" i="3"/>
  <c r="K52" i="3" s="1"/>
  <c r="D52" i="3"/>
  <c r="E52" i="3"/>
  <c r="C53" i="3"/>
  <c r="K53" i="3" s="1"/>
  <c r="D53" i="3"/>
  <c r="E53" i="3"/>
  <c r="C54" i="3"/>
  <c r="K54" i="3" s="1"/>
  <c r="D54" i="3"/>
  <c r="E54" i="3"/>
  <c r="C55" i="3"/>
  <c r="K55" i="3" s="1"/>
  <c r="D55" i="3"/>
  <c r="E55" i="3"/>
  <c r="C56" i="3"/>
  <c r="K56" i="3" s="1"/>
  <c r="D56" i="3"/>
  <c r="E56" i="3"/>
  <c r="C57" i="3"/>
  <c r="K57" i="3" s="1"/>
  <c r="D57" i="3"/>
  <c r="E57" i="3"/>
  <c r="C58" i="3"/>
  <c r="K58" i="3" s="1"/>
  <c r="D58" i="3"/>
  <c r="E58" i="3"/>
  <c r="C59" i="3"/>
  <c r="K59" i="3" s="1"/>
  <c r="D59" i="3"/>
  <c r="E59" i="3"/>
  <c r="C60" i="3"/>
  <c r="K60" i="3" s="1"/>
  <c r="D60" i="3"/>
  <c r="E60" i="3"/>
  <c r="C61" i="3"/>
  <c r="K61" i="3" s="1"/>
  <c r="D61" i="3"/>
  <c r="E61" i="3"/>
  <c r="C62" i="3"/>
  <c r="K62" i="3" s="1"/>
  <c r="D62" i="3"/>
  <c r="E62" i="3"/>
  <c r="C63" i="3"/>
  <c r="K63" i="3" s="1"/>
  <c r="D63" i="3"/>
  <c r="E63" i="3"/>
  <c r="C64" i="3"/>
  <c r="K64" i="3" s="1"/>
  <c r="D64" i="3"/>
  <c r="E64" i="3"/>
  <c r="C65" i="3"/>
  <c r="K65" i="3" s="1"/>
  <c r="D65" i="3"/>
  <c r="E65" i="3"/>
  <c r="C66" i="3"/>
  <c r="K66" i="3" s="1"/>
  <c r="D66" i="3"/>
  <c r="E66" i="3"/>
  <c r="C67" i="3"/>
  <c r="K67" i="3" s="1"/>
  <c r="D67" i="3"/>
  <c r="E67" i="3"/>
  <c r="C68" i="3"/>
  <c r="K68" i="3" s="1"/>
  <c r="D68" i="3"/>
  <c r="E68" i="3"/>
  <c r="C69" i="3"/>
  <c r="K69" i="3" s="1"/>
  <c r="D69" i="3"/>
  <c r="E69" i="3"/>
  <c r="C70" i="3"/>
  <c r="K70" i="3" s="1"/>
  <c r="D70" i="3"/>
  <c r="E70" i="3"/>
  <c r="C71" i="3"/>
  <c r="K71" i="3" s="1"/>
  <c r="D71" i="3"/>
  <c r="E71" i="3"/>
  <c r="C72" i="3"/>
  <c r="K72" i="3" s="1"/>
  <c r="D72" i="3"/>
  <c r="E72" i="3"/>
  <c r="C73" i="3"/>
  <c r="K73" i="3" s="1"/>
  <c r="D73" i="3"/>
  <c r="E73" i="3"/>
  <c r="C74" i="3"/>
  <c r="K74" i="3" s="1"/>
  <c r="D74" i="3"/>
  <c r="E74" i="3"/>
  <c r="C4" i="3"/>
  <c r="K4" i="3" s="1"/>
  <c r="D4" i="3"/>
  <c r="E4" i="3"/>
  <c r="C5" i="3"/>
  <c r="K5" i="3" s="1"/>
  <c r="D5" i="3"/>
  <c r="E5" i="3"/>
  <c r="C6" i="3"/>
  <c r="K6" i="3" s="1"/>
  <c r="D6" i="3"/>
  <c r="E6" i="3"/>
  <c r="C7" i="3"/>
  <c r="K7" i="3" s="1"/>
  <c r="D7" i="3"/>
  <c r="E7" i="3"/>
  <c r="C8" i="3"/>
  <c r="K8" i="3" s="1"/>
  <c r="D8" i="3"/>
  <c r="E8" i="3"/>
  <c r="C9" i="3"/>
  <c r="K9" i="3" s="1"/>
  <c r="D9" i="3"/>
  <c r="E9" i="3"/>
  <c r="C10" i="3"/>
  <c r="K10" i="3" s="1"/>
  <c r="D10" i="3"/>
  <c r="E10" i="3"/>
  <c r="C11" i="3"/>
  <c r="K11" i="3" s="1"/>
  <c r="D11" i="3"/>
  <c r="E11" i="3"/>
  <c r="C12" i="3"/>
  <c r="K12" i="3" s="1"/>
  <c r="D12" i="3"/>
  <c r="E12" i="3"/>
  <c r="C13" i="3"/>
  <c r="K13" i="3" s="1"/>
  <c r="D13" i="3"/>
  <c r="E13" i="3"/>
  <c r="C14" i="3"/>
  <c r="K14" i="3" s="1"/>
  <c r="D14" i="3"/>
  <c r="E14" i="3"/>
  <c r="C15" i="3"/>
  <c r="K15" i="3" s="1"/>
  <c r="D15" i="3"/>
  <c r="E15" i="3"/>
  <c r="C16" i="3"/>
  <c r="K16" i="3" s="1"/>
  <c r="D16" i="3"/>
  <c r="E16" i="3"/>
  <c r="C17" i="3"/>
  <c r="K17" i="3" s="1"/>
  <c r="D17" i="3"/>
  <c r="E17" i="3"/>
  <c r="C18" i="3"/>
  <c r="K18" i="3" s="1"/>
  <c r="D18" i="3"/>
  <c r="E18" i="3"/>
  <c r="C19" i="3"/>
  <c r="K19" i="3" s="1"/>
  <c r="D19" i="3"/>
  <c r="E19" i="3"/>
  <c r="C20" i="3"/>
  <c r="K20" i="3" s="1"/>
  <c r="D20" i="3"/>
  <c r="E20" i="3"/>
  <c r="C21" i="3"/>
  <c r="K21" i="3" s="1"/>
  <c r="D21" i="3"/>
  <c r="E21" i="3"/>
  <c r="C22" i="3"/>
  <c r="K22" i="3" s="1"/>
  <c r="D22" i="3"/>
  <c r="E22" i="3"/>
  <c r="C23" i="3"/>
  <c r="K23" i="3" s="1"/>
  <c r="D23" i="3"/>
  <c r="E23" i="3"/>
  <c r="C24" i="3"/>
  <c r="K24" i="3" s="1"/>
  <c r="D24" i="3"/>
  <c r="E24" i="3"/>
  <c r="C25" i="3"/>
  <c r="K25" i="3" s="1"/>
  <c r="D25" i="3"/>
  <c r="E25" i="3"/>
  <c r="C26" i="3"/>
  <c r="K26" i="3" s="1"/>
  <c r="D26" i="3"/>
  <c r="E26" i="3"/>
  <c r="C27" i="3"/>
  <c r="K27" i="3" s="1"/>
  <c r="D27" i="3"/>
  <c r="E27" i="3"/>
  <c r="C28" i="3"/>
  <c r="K28" i="3" s="1"/>
  <c r="D28" i="3"/>
  <c r="E28" i="3"/>
  <c r="C29" i="3"/>
  <c r="K29" i="3" s="1"/>
  <c r="D29" i="3"/>
  <c r="E29" i="3"/>
  <c r="C30" i="3"/>
  <c r="K30" i="3" s="1"/>
  <c r="D30" i="3"/>
  <c r="E30" i="3"/>
  <c r="C31" i="3"/>
  <c r="K31" i="3" s="1"/>
  <c r="D31" i="3"/>
  <c r="E31" i="3"/>
  <c r="C32" i="3"/>
  <c r="K32" i="3" s="1"/>
  <c r="D32" i="3"/>
  <c r="E32" i="3"/>
  <c r="C33" i="3"/>
  <c r="K33" i="3" s="1"/>
  <c r="D33" i="3"/>
  <c r="E33" i="3"/>
  <c r="E3" i="3"/>
  <c r="F3" i="3" s="1"/>
  <c r="D3" i="3"/>
  <c r="G3" i="3" s="1"/>
  <c r="B43" i="2"/>
  <c r="B14" i="2"/>
  <c r="B15" i="2" s="1"/>
  <c r="H111" i="3" l="1"/>
  <c r="G4" i="3"/>
  <c r="G5" i="3" s="1"/>
  <c r="G6" i="3" s="1"/>
  <c r="G7" i="3" s="1"/>
  <c r="G8" i="3" s="1"/>
  <c r="G9" i="3" s="1"/>
  <c r="G10" i="3" s="1"/>
  <c r="G11" i="3" s="1"/>
  <c r="G12" i="3" s="1"/>
  <c r="G13" i="3" s="1"/>
  <c r="G14" i="3" s="1"/>
  <c r="G15" i="3" s="1"/>
  <c r="G16" i="3" s="1"/>
  <c r="G17" i="3" s="1"/>
  <c r="G18" i="3" s="1"/>
  <c r="G19" i="3" s="1"/>
  <c r="G20" i="3" s="1"/>
  <c r="G21" i="3" s="1"/>
  <c r="G22" i="3" s="1"/>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H48" i="3"/>
  <c r="F4" i="3"/>
  <c r="H47" i="3"/>
  <c r="H38" i="3"/>
  <c r="H110" i="3"/>
  <c r="H76" i="3"/>
  <c r="H75" i="3"/>
  <c r="H67" i="3"/>
  <c r="H57" i="3"/>
  <c r="H55" i="3"/>
  <c r="H54" i="3"/>
  <c r="H53" i="3"/>
  <c r="H49" i="3"/>
  <c r="H113" i="3"/>
  <c r="H107" i="3"/>
  <c r="H106" i="3"/>
  <c r="H29" i="3"/>
  <c r="H39" i="3"/>
  <c r="H105" i="3"/>
  <c r="H28" i="3"/>
  <c r="H104" i="3"/>
  <c r="H27" i="3"/>
  <c r="H52" i="3"/>
  <c r="H95" i="3"/>
  <c r="H26" i="3"/>
  <c r="H51" i="3"/>
  <c r="H94" i="3"/>
  <c r="H25" i="3"/>
  <c r="H108" i="3"/>
  <c r="H85" i="3"/>
  <c r="H24" i="3"/>
  <c r="H84" i="3"/>
  <c r="H23" i="3"/>
  <c r="H82" i="3"/>
  <c r="H18" i="3"/>
  <c r="H81" i="3"/>
  <c r="H17" i="3"/>
  <c r="H80" i="3"/>
  <c r="H15" i="3"/>
  <c r="H50" i="3"/>
  <c r="H79" i="3"/>
  <c r="H14" i="3"/>
  <c r="H78" i="3"/>
  <c r="H109" i="3"/>
  <c r="H77" i="3"/>
  <c r="H22" i="3"/>
  <c r="H21" i="3"/>
  <c r="H20" i="3"/>
  <c r="H112" i="3"/>
  <c r="H19" i="3"/>
  <c r="H74" i="3"/>
  <c r="H46" i="3"/>
  <c r="H100" i="3"/>
  <c r="H72" i="3"/>
  <c r="H44" i="3"/>
  <c r="H16" i="3"/>
  <c r="H103" i="3"/>
  <c r="H73" i="3"/>
  <c r="H99" i="3"/>
  <c r="H71" i="3"/>
  <c r="H43" i="3"/>
  <c r="H98" i="3"/>
  <c r="H70" i="3"/>
  <c r="H42" i="3"/>
  <c r="H97" i="3"/>
  <c r="H69" i="3"/>
  <c r="H41" i="3"/>
  <c r="H13" i="3"/>
  <c r="H96" i="3"/>
  <c r="H68" i="3"/>
  <c r="H40" i="3"/>
  <c r="H12" i="3"/>
  <c r="H11" i="3"/>
  <c r="H122" i="3"/>
  <c r="H66" i="3"/>
  <c r="H10" i="3"/>
  <c r="H121" i="3"/>
  <c r="H93" i="3"/>
  <c r="H65" i="3"/>
  <c r="H37" i="3"/>
  <c r="H9" i="3"/>
  <c r="H120" i="3"/>
  <c r="H92" i="3"/>
  <c r="H64" i="3"/>
  <c r="H36" i="3"/>
  <c r="H8" i="3"/>
  <c r="H83" i="3"/>
  <c r="H101" i="3"/>
  <c r="H119" i="3"/>
  <c r="H91" i="3"/>
  <c r="H63" i="3"/>
  <c r="H35" i="3"/>
  <c r="H7" i="3"/>
  <c r="H118" i="3"/>
  <c r="H90" i="3"/>
  <c r="H62" i="3"/>
  <c r="H34" i="3"/>
  <c r="H6" i="3"/>
  <c r="H117" i="3"/>
  <c r="H89" i="3"/>
  <c r="H61" i="3"/>
  <c r="H33" i="3"/>
  <c r="H5" i="3"/>
  <c r="H116" i="3"/>
  <c r="H88" i="3"/>
  <c r="H60" i="3"/>
  <c r="H32" i="3"/>
  <c r="H4" i="3"/>
  <c r="H56" i="3"/>
  <c r="H102" i="3"/>
  <c r="H115" i="3"/>
  <c r="H87" i="3"/>
  <c r="H59" i="3"/>
  <c r="H31" i="3"/>
  <c r="H3" i="3"/>
  <c r="I3" i="3" s="1"/>
  <c r="H45" i="3"/>
  <c r="H114" i="3"/>
  <c r="H86" i="3"/>
  <c r="H58" i="3"/>
  <c r="H30" i="3"/>
  <c r="F5" i="3"/>
  <c r="F6" i="3" s="1"/>
  <c r="F7" i="3" s="1"/>
  <c r="F8" i="3" s="1"/>
  <c r="F9" i="3" s="1"/>
  <c r="F10" i="3" s="1"/>
  <c r="F11" i="3" s="1"/>
  <c r="F12" i="3" s="1"/>
  <c r="F13" i="3" s="1"/>
  <c r="F14" i="3" s="1"/>
  <c r="F15" i="3" s="1"/>
  <c r="F16" i="3" s="1"/>
  <c r="F17" i="3" s="1"/>
  <c r="F18" i="3" s="1"/>
  <c r="F19" i="3" s="1"/>
  <c r="F20" i="3" s="1"/>
  <c r="F21" i="3" s="1"/>
  <c r="F22" i="3" s="1"/>
  <c r="F23" i="3" s="1"/>
  <c r="F24" i="3" s="1"/>
  <c r="F25" i="3" s="1"/>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F49" i="3" s="1"/>
  <c r="F50" i="3" s="1"/>
  <c r="F51" i="3" s="1"/>
  <c r="F52" i="3" s="1"/>
  <c r="F53" i="3" s="1"/>
  <c r="F54" i="3" s="1"/>
  <c r="F55" i="3" s="1"/>
  <c r="F56" i="3" s="1"/>
  <c r="F57" i="3" s="1"/>
  <c r="F58" i="3" s="1"/>
  <c r="F59" i="3" s="1"/>
  <c r="F60" i="3" s="1"/>
  <c r="F61" i="3" s="1"/>
  <c r="F62" i="3" s="1"/>
  <c r="F63" i="3" s="1"/>
  <c r="F64" i="3" s="1"/>
  <c r="F65" i="3" s="1"/>
  <c r="F66" i="3" s="1"/>
  <c r="F67" i="3" s="1"/>
  <c r="F68" i="3" s="1"/>
  <c r="F69" i="3" s="1"/>
  <c r="F70" i="3" s="1"/>
  <c r="F71" i="3" s="1"/>
  <c r="F72" i="3" s="1"/>
  <c r="F73" i="3" s="1"/>
  <c r="F74" i="3" s="1"/>
  <c r="F75" i="3" s="1"/>
  <c r="F76" i="3" s="1"/>
  <c r="F77" i="3" s="1"/>
  <c r="F78" i="3" s="1"/>
  <c r="F79" i="3" s="1"/>
  <c r="F80" i="3" s="1"/>
  <c r="F81" i="3" s="1"/>
  <c r="F82" i="3" s="1"/>
  <c r="F83" i="3" s="1"/>
  <c r="F84" i="3" s="1"/>
  <c r="F85" i="3" s="1"/>
  <c r="F86" i="3" s="1"/>
  <c r="F87" i="3" s="1"/>
  <c r="F88" i="3" s="1"/>
  <c r="F89" i="3" s="1"/>
  <c r="F90" i="3" s="1"/>
  <c r="F91" i="3" s="1"/>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B47" i="2"/>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I4" i="3" l="1"/>
  <c r="J3" i="3"/>
  <c r="I5" i="3"/>
  <c r="J4" i="3"/>
  <c r="I6" i="3" l="1"/>
  <c r="J5" i="3"/>
  <c r="J6" i="3" l="1"/>
  <c r="I7" i="3"/>
  <c r="I8" i="3" l="1"/>
  <c r="J7" i="3"/>
  <c r="I9" i="3" l="1"/>
  <c r="J8" i="3"/>
  <c r="I10" i="3" l="1"/>
  <c r="J9" i="3"/>
  <c r="I11" i="3" l="1"/>
  <c r="J10" i="3"/>
  <c r="I12" i="3" l="1"/>
  <c r="J11" i="3"/>
  <c r="I13" i="3" l="1"/>
  <c r="J12" i="3"/>
  <c r="I14" i="3" l="1"/>
  <c r="J13" i="3"/>
  <c r="I15" i="3" l="1"/>
  <c r="J14" i="3"/>
  <c r="I16" i="3" l="1"/>
  <c r="J15" i="3"/>
  <c r="I17" i="3" l="1"/>
  <c r="J16" i="3"/>
  <c r="I18" i="3" l="1"/>
  <c r="J17" i="3"/>
  <c r="I19" i="3" l="1"/>
  <c r="J18" i="3"/>
  <c r="I20" i="3" l="1"/>
  <c r="J19" i="3"/>
  <c r="I21" i="3" l="1"/>
  <c r="J20" i="3"/>
  <c r="I22" i="3" l="1"/>
  <c r="J21" i="3"/>
  <c r="I23" i="3" l="1"/>
  <c r="J22" i="3"/>
  <c r="I24" i="3" l="1"/>
  <c r="J23" i="3"/>
  <c r="I25" i="3" l="1"/>
  <c r="J24" i="3"/>
  <c r="I26" i="3" l="1"/>
  <c r="J25" i="3"/>
  <c r="I27" i="3" l="1"/>
  <c r="J26" i="3"/>
  <c r="I28" i="3" l="1"/>
  <c r="J27" i="3"/>
  <c r="I29" i="3" l="1"/>
  <c r="J28" i="3"/>
  <c r="I30" i="3" l="1"/>
  <c r="J29" i="3"/>
  <c r="I31" i="3" l="1"/>
  <c r="J30" i="3"/>
  <c r="I32" i="3" l="1"/>
  <c r="J31" i="3"/>
  <c r="I33" i="3" l="1"/>
  <c r="J32" i="3"/>
  <c r="I34" i="3" l="1"/>
  <c r="J33" i="3"/>
  <c r="I35" i="3" l="1"/>
  <c r="J34" i="3"/>
  <c r="I36" i="3" l="1"/>
  <c r="J35" i="3"/>
  <c r="I37" i="3" l="1"/>
  <c r="J36" i="3"/>
  <c r="I38" i="3" l="1"/>
  <c r="J37" i="3"/>
  <c r="I39" i="3" l="1"/>
  <c r="J38" i="3"/>
  <c r="I40" i="3" l="1"/>
  <c r="J39" i="3"/>
  <c r="I41" i="3" l="1"/>
  <c r="J40" i="3"/>
  <c r="I42" i="3" l="1"/>
  <c r="J41" i="3"/>
  <c r="I43" i="3" l="1"/>
  <c r="J42" i="3"/>
  <c r="I44" i="3" l="1"/>
  <c r="J43" i="3"/>
  <c r="I45" i="3" l="1"/>
  <c r="J44" i="3"/>
  <c r="I46" i="3" l="1"/>
  <c r="J45" i="3"/>
  <c r="I47" i="3" l="1"/>
  <c r="J46" i="3"/>
  <c r="I48" i="3" l="1"/>
  <c r="J47" i="3"/>
  <c r="I49" i="3" l="1"/>
  <c r="J48" i="3"/>
  <c r="I50" i="3" l="1"/>
  <c r="J49" i="3"/>
  <c r="I51" i="3" l="1"/>
  <c r="J50" i="3"/>
  <c r="I52" i="3" l="1"/>
  <c r="J51" i="3"/>
  <c r="I53" i="3" l="1"/>
  <c r="J52" i="3"/>
  <c r="I54" i="3" l="1"/>
  <c r="J53" i="3"/>
  <c r="I55" i="3" l="1"/>
  <c r="J54" i="3"/>
  <c r="I56" i="3" l="1"/>
  <c r="J55" i="3"/>
  <c r="I57" i="3" l="1"/>
  <c r="J56" i="3"/>
  <c r="I58" i="3" l="1"/>
  <c r="J57" i="3"/>
  <c r="I59" i="3" l="1"/>
  <c r="J58" i="3"/>
  <c r="I60" i="3" l="1"/>
  <c r="J59" i="3"/>
  <c r="I61" i="3" l="1"/>
  <c r="J60" i="3"/>
  <c r="I62" i="3" l="1"/>
  <c r="J61" i="3"/>
  <c r="I63" i="3" l="1"/>
  <c r="J62" i="3"/>
  <c r="I64" i="3" l="1"/>
  <c r="J63" i="3"/>
  <c r="I65" i="3" l="1"/>
  <c r="J64" i="3"/>
  <c r="I66" i="3" l="1"/>
  <c r="J65" i="3"/>
  <c r="I67" i="3" l="1"/>
  <c r="J66" i="3"/>
  <c r="I68" i="3" l="1"/>
  <c r="J67" i="3"/>
  <c r="I69" i="3" l="1"/>
  <c r="J68" i="3"/>
  <c r="I70" i="3" l="1"/>
  <c r="J69" i="3"/>
  <c r="I71" i="3" l="1"/>
  <c r="J70" i="3"/>
  <c r="I72" i="3" l="1"/>
  <c r="J71" i="3"/>
  <c r="I73" i="3" l="1"/>
  <c r="J72" i="3"/>
  <c r="I74" i="3" l="1"/>
  <c r="J73" i="3"/>
  <c r="I75" i="3" l="1"/>
  <c r="J74" i="3"/>
  <c r="I76" i="3" l="1"/>
  <c r="J75" i="3"/>
  <c r="I77" i="3" l="1"/>
  <c r="J76" i="3"/>
  <c r="I78" i="3" l="1"/>
  <c r="J77" i="3"/>
  <c r="I79" i="3" l="1"/>
  <c r="J78" i="3"/>
  <c r="I80" i="3" l="1"/>
  <c r="J79" i="3"/>
  <c r="I81" i="3" l="1"/>
  <c r="J80" i="3"/>
  <c r="I82" i="3" l="1"/>
  <c r="J81" i="3"/>
  <c r="I83" i="3" l="1"/>
  <c r="J82" i="3"/>
  <c r="I84" i="3" l="1"/>
  <c r="J83" i="3"/>
  <c r="I85" i="3" l="1"/>
  <c r="J84" i="3"/>
  <c r="I86" i="3" l="1"/>
  <c r="J85" i="3"/>
  <c r="I87" i="3" l="1"/>
  <c r="J86" i="3"/>
  <c r="I88" i="3" l="1"/>
  <c r="J87" i="3"/>
  <c r="I89" i="3" l="1"/>
  <c r="J88" i="3"/>
  <c r="I90" i="3" l="1"/>
  <c r="J89" i="3"/>
  <c r="I91" i="3" l="1"/>
  <c r="J90" i="3"/>
  <c r="I92" i="3" l="1"/>
  <c r="J91" i="3"/>
  <c r="I93" i="3" l="1"/>
  <c r="J92" i="3"/>
  <c r="I94" i="3" l="1"/>
  <c r="J93" i="3"/>
  <c r="I95" i="3" l="1"/>
  <c r="J94" i="3"/>
  <c r="I96" i="3" l="1"/>
  <c r="J95" i="3"/>
  <c r="I97" i="3" l="1"/>
  <c r="J96" i="3"/>
  <c r="I98" i="3" l="1"/>
  <c r="J97" i="3"/>
  <c r="I99" i="3" l="1"/>
  <c r="J98" i="3"/>
  <c r="I100" i="3" l="1"/>
  <c r="J99" i="3"/>
  <c r="I101" i="3" l="1"/>
  <c r="J100" i="3"/>
  <c r="I102" i="3" l="1"/>
  <c r="J101" i="3"/>
  <c r="I103" i="3" l="1"/>
  <c r="J102" i="3"/>
  <c r="I104" i="3" l="1"/>
  <c r="J103" i="3"/>
  <c r="I105" i="3" l="1"/>
  <c r="J104" i="3"/>
  <c r="I106" i="3" l="1"/>
  <c r="J105" i="3"/>
  <c r="I107" i="3" l="1"/>
  <c r="J106" i="3"/>
  <c r="I108" i="3" l="1"/>
  <c r="J107" i="3"/>
  <c r="I109" i="3" l="1"/>
  <c r="J108" i="3"/>
  <c r="I110" i="3" l="1"/>
  <c r="J109" i="3"/>
  <c r="I111" i="3" l="1"/>
  <c r="J110" i="3"/>
  <c r="I112" i="3" l="1"/>
  <c r="J111" i="3"/>
  <c r="I113" i="3" l="1"/>
  <c r="J112" i="3"/>
  <c r="I114" i="3" l="1"/>
  <c r="J113" i="3"/>
  <c r="I115" i="3" l="1"/>
  <c r="J114" i="3"/>
  <c r="I116" i="3" l="1"/>
  <c r="J115" i="3"/>
  <c r="I117" i="3" l="1"/>
  <c r="J116" i="3"/>
  <c r="I118" i="3" l="1"/>
  <c r="J117" i="3"/>
  <c r="I119" i="3" l="1"/>
  <c r="J118" i="3"/>
  <c r="I120" i="3" l="1"/>
  <c r="J119" i="3"/>
  <c r="I121" i="3" l="1"/>
  <c r="J120" i="3"/>
  <c r="I122" i="3" l="1"/>
  <c r="J122" i="3" s="1"/>
  <c r="J121" i="3"/>
</calcChain>
</file>

<file path=xl/sharedStrings.xml><?xml version="1.0" encoding="utf-8"?>
<sst xmlns="http://schemas.openxmlformats.org/spreadsheetml/2006/main" count="32" uniqueCount="32">
  <si>
    <t>It will take you this many years to pay-off your student loan:</t>
  </si>
  <si>
    <t>How long will it take me to pay-off the student loan if I make smaller monthly payments?</t>
  </si>
  <si>
    <t>I expect my annual income to be a different amount. What is the maximum student loan I should consider?</t>
  </si>
  <si>
    <t>Your student loans should not exceed this amount:</t>
  </si>
  <si>
    <t>Month Number</t>
  </si>
  <si>
    <t>Student Loan Balance</t>
  </si>
  <si>
    <t>Student Loan Payment</t>
  </si>
  <si>
    <t>Student Loan Payment Principal Reduction</t>
  </si>
  <si>
    <t>Student Loan Payment Interest Expense</t>
  </si>
  <si>
    <t>Projected Investment Account Balance</t>
  </si>
  <si>
    <r>
      <t xml:space="preserve">Instructions: </t>
    </r>
    <r>
      <rPr>
        <sz val="18"/>
        <color theme="1"/>
        <rFont val="Aptos"/>
        <family val="2"/>
      </rPr>
      <t>Use this model to see how much student loans really cost and if college is a good financial decision. Enter values in the orange color cells to change the outputs.</t>
    </r>
  </si>
  <si>
    <t>Student Loan Details</t>
  </si>
  <si>
    <r>
      <t xml:space="preserve">Loan Amount ($)
</t>
    </r>
    <r>
      <rPr>
        <i/>
        <sz val="12"/>
        <color theme="1"/>
        <rFont val="Aptos"/>
        <family val="2"/>
      </rPr>
      <t>How much money will you borrow for college?</t>
    </r>
  </si>
  <si>
    <r>
      <t xml:space="preserve">Annual Interest Rate (%)
</t>
    </r>
    <r>
      <rPr>
        <i/>
        <sz val="12"/>
        <color theme="1"/>
        <rFont val="Aptos"/>
        <family val="2"/>
      </rPr>
      <t>What percentage (%) is the loan interest each year?</t>
    </r>
  </si>
  <si>
    <r>
      <t xml:space="preserve">Loan Term (Years)
</t>
    </r>
    <r>
      <rPr>
        <i/>
        <sz val="12"/>
        <color theme="1"/>
        <rFont val="Aptos"/>
        <family val="2"/>
      </rPr>
      <t>How many years will your loan last?</t>
    </r>
  </si>
  <si>
    <r>
      <t xml:space="preserve">Debt-to-Income Limit (%)
</t>
    </r>
    <r>
      <rPr>
        <i/>
        <sz val="12"/>
        <color theme="1"/>
        <rFont val="Aptos"/>
        <family val="2"/>
      </rPr>
      <t xml:space="preserve">What is the maximum student loan debt-to-income for this financial model? </t>
    </r>
    <r>
      <rPr>
        <b/>
        <i/>
        <sz val="12"/>
        <color theme="1"/>
        <rFont val="Aptos"/>
        <family val="2"/>
      </rPr>
      <t>Instructor Note</t>
    </r>
    <r>
      <rPr>
        <i/>
        <sz val="12"/>
        <color theme="1"/>
        <rFont val="Aptos"/>
        <family val="2"/>
      </rPr>
      <t>: As a guideline, to satisfy debt service requirements, limit student loan payments to no more than 8% of gross income.</t>
    </r>
  </si>
  <si>
    <t>What if I did not take any student loans and invested the money instead?</t>
  </si>
  <si>
    <r>
      <t xml:space="preserve">Expected annual investment return (%)
</t>
    </r>
    <r>
      <rPr>
        <i/>
        <sz val="12"/>
        <color theme="1"/>
        <rFont val="Aptos"/>
        <family val="2"/>
      </rPr>
      <t xml:space="preserve">How much do you expect your investments to grow in value every year? </t>
    </r>
    <r>
      <rPr>
        <b/>
        <i/>
        <sz val="12"/>
        <color theme="1"/>
        <rFont val="Aptos"/>
        <family val="2"/>
      </rPr>
      <t>Instructor Note</t>
    </r>
    <r>
      <rPr>
        <i/>
        <sz val="12"/>
        <color theme="1"/>
        <rFont val="Aptos"/>
        <family val="2"/>
      </rPr>
      <t>: Investing can help your money grow over time, but some investments are riskier than others. A lower return (like 5%) is safer but grows more slowly. A higher return (like 10%) grows your money faster, but it also comes with a greater risk of losing money. Depending on risk level, many experts suggest estimating between 5% to 10% per year for long-term investments.</t>
    </r>
  </si>
  <si>
    <r>
      <t xml:space="preserve">Monthly Student Loan Payment Amount ($)
</t>
    </r>
    <r>
      <rPr>
        <i/>
        <sz val="12"/>
        <color theme="1"/>
        <rFont val="Aptos"/>
        <family val="2"/>
      </rPr>
      <t xml:space="preserve">How much will you have to pay each month for your student loan? </t>
    </r>
    <r>
      <rPr>
        <b/>
        <i/>
        <sz val="12"/>
        <color theme="1"/>
        <rFont val="Aptos"/>
        <family val="2"/>
      </rPr>
      <t>Instructor Note</t>
    </r>
    <r>
      <rPr>
        <i/>
        <sz val="12"/>
        <color theme="1"/>
        <rFont val="Aptos"/>
        <family val="2"/>
      </rPr>
      <t>: Be careful! If your monthly payment is too low, it could take a very long time to pay off your loan—or you might never finish paying it off!</t>
    </r>
  </si>
  <si>
    <r>
      <t xml:space="preserve">Your </t>
    </r>
    <r>
      <rPr>
        <b/>
        <sz val="16"/>
        <color theme="1"/>
        <rFont val="Aptos"/>
        <family val="2"/>
      </rPr>
      <t>minimum</t>
    </r>
    <r>
      <rPr>
        <sz val="16"/>
        <color theme="1"/>
        <rFont val="Aptos"/>
        <family val="2"/>
      </rPr>
      <t xml:space="preserve"> annual income should be at least this amount:
</t>
    </r>
    <r>
      <rPr>
        <i/>
        <sz val="12"/>
        <color theme="1"/>
        <rFont val="Aptos"/>
        <family val="2"/>
      </rPr>
      <t>Based on the debt-to-income rule, this is the minimum annual income you need to afford your student loan payments comfortably. If your future job pays this amount or more, taking out student loans might be a smart investment!</t>
    </r>
  </si>
  <si>
    <r>
      <t xml:space="preserve">Your required monthly student loan payment is this amount:
</t>
    </r>
    <r>
      <rPr>
        <i/>
        <sz val="12"/>
        <color theme="1"/>
        <rFont val="Aptos"/>
        <family val="2"/>
      </rPr>
      <t>This is how much you need to pay each month to fully pay off your student loan, based on the loan details you entered.</t>
    </r>
  </si>
  <si>
    <t>Total Student Loan Interest Paid</t>
  </si>
  <si>
    <t>Total Student Loan Principal Paid</t>
  </si>
  <si>
    <r>
      <t xml:space="preserve">Expected Annual Income ($)
</t>
    </r>
    <r>
      <rPr>
        <i/>
        <sz val="12"/>
        <color theme="1"/>
        <rFont val="Aptos"/>
        <family val="2"/>
      </rPr>
      <t xml:space="preserve">How much money do you think you'll make each year after college? </t>
    </r>
    <r>
      <rPr>
        <b/>
        <i/>
        <sz val="12"/>
        <color theme="1"/>
        <rFont val="Aptos"/>
        <family val="2"/>
      </rPr>
      <t>Instructor Note</t>
    </r>
    <r>
      <rPr>
        <i/>
        <sz val="12"/>
        <color theme="1"/>
        <rFont val="Aptos"/>
        <family val="2"/>
      </rPr>
      <t xml:space="preserve">: Different careers pay different salaries. Think about your area of study and how much jobs in that field typically pay. Websites like </t>
    </r>
    <r>
      <rPr>
        <b/>
        <i/>
        <sz val="12"/>
        <color theme="1"/>
        <rFont val="Aptos"/>
        <family val="2"/>
      </rPr>
      <t>salary.com</t>
    </r>
    <r>
      <rPr>
        <i/>
        <sz val="12"/>
        <color theme="1"/>
        <rFont val="Aptos"/>
        <family val="2"/>
      </rPr>
      <t xml:space="preserve"> can help you compare different careers and see real-world salary ranges.</t>
    </r>
  </si>
  <si>
    <t>Your investment portfolio is projected to grow to this amount:</t>
  </si>
  <si>
    <r>
      <t xml:space="preserve">You will pay this amount of interest to the lender:
</t>
    </r>
    <r>
      <rPr>
        <i/>
        <sz val="12"/>
        <color theme="1"/>
        <rFont val="Aptos"/>
        <family val="2"/>
      </rPr>
      <t>This is the extra money you will pay in interest over the life of the loan. In addition to paying back what you borrowed, this is the cost of borrowing the money -- your interest expense.</t>
    </r>
  </si>
  <si>
    <t>Amount Invested</t>
  </si>
  <si>
    <t>Total Amount Invested</t>
  </si>
  <si>
    <t>Projected Investment Gain</t>
  </si>
  <si>
    <t xml:space="preserve">Class 23: Is College a Smart Investment </t>
  </si>
  <si>
    <t>Financial Literacy with Mr. 401(k)
Winter Term 2024 - 2025
February 13, 2025</t>
  </si>
  <si>
    <t>Time and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</si>
</sst>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14" x14ac:knownFonts="1">
    <font>
      <sz val="11"/>
      <color theme="1"/>
      <name val="Aptos Narrow"/>
      <family val="2"/>
      <scheme val="minor"/>
    </font>
    <font>
      <sz val="11"/>
      <color rgb="FF3F3F76"/>
      <name val="Aptos Narrow"/>
      <family val="2"/>
      <scheme val="minor"/>
    </font>
    <font>
      <b/>
      <sz val="11"/>
      <color rgb="FF3F3F3F"/>
      <name val="Aptos Narrow"/>
      <family val="2"/>
      <scheme val="minor"/>
    </font>
    <font>
      <sz val="12"/>
      <color theme="1"/>
      <name val="Aptos"/>
      <family val="2"/>
    </font>
    <font>
      <b/>
      <sz val="16"/>
      <color theme="1"/>
      <name val="Aptos"/>
      <family val="2"/>
    </font>
    <font>
      <sz val="16"/>
      <color theme="1"/>
      <name val="Aptos"/>
      <family val="2"/>
    </font>
    <font>
      <sz val="16"/>
      <color rgb="FF3F3F76"/>
      <name val="Aptos"/>
      <family val="2"/>
    </font>
    <font>
      <b/>
      <sz val="16"/>
      <color rgb="FF3F3F3F"/>
      <name val="Aptos"/>
      <family val="2"/>
    </font>
    <font>
      <i/>
      <sz val="12"/>
      <color theme="1"/>
      <name val="Aptos"/>
      <family val="2"/>
    </font>
    <font>
      <b/>
      <i/>
      <sz val="12"/>
      <color theme="1"/>
      <name val="Aptos"/>
      <family val="2"/>
    </font>
    <font>
      <b/>
      <sz val="18"/>
      <color theme="1"/>
      <name val="Aptos"/>
      <family val="2"/>
    </font>
    <font>
      <sz val="18"/>
      <color theme="1"/>
      <name val="Aptos"/>
      <family val="2"/>
    </font>
    <font>
      <sz val="28"/>
      <color theme="1"/>
      <name val="Aptos"/>
      <family val="2"/>
    </font>
    <font>
      <b/>
      <sz val="36"/>
      <color theme="1"/>
      <name val="Aptos"/>
      <family val="2"/>
    </font>
  </fonts>
  <fills count="4">
    <fill>
      <patternFill patternType="none"/>
    </fill>
    <fill>
      <patternFill patternType="gray125"/>
    </fill>
    <fill>
      <patternFill patternType="solid">
        <fgColor rgb="FFFFCC99"/>
      </patternFill>
    </fill>
    <fill>
      <patternFill patternType="solid">
        <fgColor rgb="FFF2F2F2"/>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1" fillId="2" borderId="1" applyNumberFormat="0" applyAlignment="0" applyProtection="0"/>
    <xf numFmtId="0" fontId="2" fillId="3" borderId="2" applyNumberFormat="0" applyAlignment="0" applyProtection="0"/>
  </cellStyleXfs>
  <cellXfs count="13">
    <xf numFmtId="0" fontId="0" fillId="0" borderId="0" xfId="0"/>
    <xf numFmtId="0" fontId="3" fillId="0" borderId="0" xfId="0" applyFont="1"/>
    <xf numFmtId="0" fontId="5" fillId="0" borderId="0" xfId="0" applyFont="1"/>
    <xf numFmtId="3" fontId="6" fillId="2" borderId="1" xfId="1" applyNumberFormat="1" applyFont="1"/>
    <xf numFmtId="0" fontId="6" fillId="2" borderId="1" xfId="1" applyFont="1"/>
    <xf numFmtId="3" fontId="7" fillId="3" borderId="2" xfId="2" applyNumberFormat="1" applyFont="1"/>
    <xf numFmtId="0" fontId="5" fillId="0" borderId="0" xfId="0" applyFont="1" applyAlignment="1">
      <alignment wrapText="1"/>
    </xf>
    <xf numFmtId="0" fontId="4" fillId="0" borderId="0" xfId="0" applyFont="1" applyAlignment="1">
      <alignment wrapText="1"/>
    </xf>
    <xf numFmtId="8" fontId="3" fillId="0" borderId="0" xfId="0" applyNumberFormat="1" applyFont="1"/>
    <xf numFmtId="0" fontId="10" fillId="0" borderId="0" xfId="0" applyFont="1" applyAlignment="1">
      <alignment wrapText="1"/>
    </xf>
    <xf numFmtId="164" fontId="7" fillId="3" borderId="2" xfId="2" applyNumberFormat="1" applyFont="1" applyAlignment="1">
      <alignment wrapText="1"/>
    </xf>
    <xf numFmtId="0" fontId="12" fillId="0" borderId="0" xfId="0" applyFont="1" applyAlignment="1">
      <alignment wrapText="1"/>
    </xf>
    <xf numFmtId="0" fontId="13" fillId="0" borderId="0" xfId="0" applyFont="1" applyAlignment="1">
      <alignment wrapText="1"/>
    </xf>
  </cellXfs>
  <cellStyles count="3">
    <cellStyle name="Input" xfId="1" builtinId="20"/>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2000" b="1" i="0" u="none" strike="noStrike" kern="1200" baseline="0">
                <a:solidFill>
                  <a:schemeClr val="tx2"/>
                </a:solidFill>
                <a:latin typeface="Aptos" panose="020B0004020202020204" pitchFamily="34" charset="0"/>
                <a:ea typeface="+mn-ea"/>
                <a:cs typeface="+mn-cs"/>
              </a:defRPr>
            </a:pPr>
            <a:r>
              <a:rPr lang="en-US" sz="2000" b="1" i="0" u="none" strike="noStrike" baseline="0">
                <a:effectLst/>
              </a:rPr>
              <a:t>What if I did not borrow any student loans and invested the money instead?</a:t>
            </a:r>
            <a:r>
              <a:rPr lang="en-US" sz="2000" b="1" i="0" u="none" strike="noStrike" baseline="0"/>
              <a:t> </a:t>
            </a:r>
            <a:endParaRPr lang="en-US" sz="2000"/>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2"/>
              </a:solidFill>
              <a:latin typeface="Aptos" panose="020B0004020202020204" pitchFamily="34" charset="0"/>
              <a:ea typeface="+mn-ea"/>
              <a:cs typeface="+mn-cs"/>
            </a:defRPr>
          </a:pPr>
          <a:endParaRPr lang="en-US"/>
        </a:p>
      </c:txPr>
    </c:title>
    <c:autoTitleDeleted val="0"/>
    <c:plotArea>
      <c:layout/>
      <c:areaChart>
        <c:grouping val="standard"/>
        <c:varyColors val="0"/>
        <c:ser>
          <c:idx val="1"/>
          <c:order val="0"/>
          <c:tx>
            <c:strRef>
              <c:f>'Data Table for Charts'!$K$1</c:f>
              <c:strCache>
                <c:ptCount val="1"/>
                <c:pt idx="0">
                  <c:v>Projected Investment Account Balance</c:v>
                </c:pt>
              </c:strCache>
            </c:strRef>
          </c:tx>
          <c:spPr>
            <a:gradFill rotWithShape="1">
              <a:gsLst>
                <a:gs pos="0">
                  <a:schemeClr val="accent3">
                    <a:tint val="77000"/>
                    <a:satMod val="103000"/>
                    <a:lumMod val="102000"/>
                    <a:tint val="94000"/>
                  </a:schemeClr>
                </a:gs>
                <a:gs pos="50000">
                  <a:schemeClr val="accent3">
                    <a:tint val="77000"/>
                    <a:satMod val="110000"/>
                    <a:lumMod val="100000"/>
                    <a:shade val="100000"/>
                  </a:schemeClr>
                </a:gs>
                <a:gs pos="100000">
                  <a:schemeClr val="accent3">
                    <a:tint val="77000"/>
                    <a:lumMod val="99000"/>
                    <a:satMod val="120000"/>
                    <a:shade val="78000"/>
                  </a:schemeClr>
                </a:gs>
              </a:gsLst>
              <a:lin ang="5400000" scaled="0"/>
            </a:gradFill>
            <a:ln>
              <a:noFill/>
            </a:ln>
            <a:effectLst/>
          </c:spPr>
          <c:cat>
            <c:numRef>
              <c:f>'Data Table for Charts'!$A$2:$A$122</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'Data Table for Charts'!$K$2:$K$122</c:f>
              <c:numCache>
                <c:formatCode>"$"#,##0.00_);[Red]\("$"#,##0.00\)</c:formatCode>
                <c:ptCount val="121"/>
                <c:pt idx="1">
                  <c:v>1117.6063862125927</c:v>
                </c:pt>
                <c:pt idx="2">
                  <c:v>2242.6634816666146</c:v>
                </c:pt>
                <c:pt idx="3">
                  <c:v>3375.2209577569865</c:v>
                </c:pt>
                <c:pt idx="4">
                  <c:v>4515.3288170212891</c:v>
                </c:pt>
                <c:pt idx="5">
                  <c:v>5663.0373953473563</c:v>
                </c:pt>
                <c:pt idx="6">
                  <c:v>6818.39736419561</c:v>
                </c:pt>
                <c:pt idx="7">
                  <c:v>7981.4597328361697</c:v>
                </c:pt>
                <c:pt idx="8">
                  <c:v>9152.2758506010032</c:v>
                </c:pt>
                <c:pt idx="9">
                  <c:v>10330.897409150928</c:v>
                </c:pt>
                <c:pt idx="10">
                  <c:v>11517.376444757871</c:v>
                </c:pt>
                <c:pt idx="11">
                  <c:v>12711.765340602185</c:v>
                </c:pt>
                <c:pt idx="12">
                  <c:v>13914.116829085455</c:v>
                </c:pt>
                <c:pt idx="13">
                  <c:v>15124.483994158634</c:v>
                </c:pt>
                <c:pt idx="14">
                  <c:v>16342.920273665608</c:v>
                </c:pt>
                <c:pt idx="15">
                  <c:v>17569.479461702627</c:v>
                </c:pt>
                <c:pt idx="16">
                  <c:v>18804.21571099326</c:v>
                </c:pt>
                <c:pt idx="17">
                  <c:v>20047.183535279153</c:v>
                </c:pt>
                <c:pt idx="18">
                  <c:v>21298.437811726944</c:v>
                </c:pt>
                <c:pt idx="19">
                  <c:v>22558.033783351049</c:v>
                </c:pt>
                <c:pt idx="20">
                  <c:v>23826.02706145262</c:v>
                </c:pt>
                <c:pt idx="21">
                  <c:v>25102.47362807492</c:v>
                </c:pt>
                <c:pt idx="22">
                  <c:v>26387.429838474676</c:v>
                </c:pt>
                <c:pt idx="23">
                  <c:v>27680.95242361043</c:v>
                </c:pt>
                <c:pt idx="24">
                  <c:v>28983.098492647099</c:v>
                </c:pt>
                <c:pt idx="25">
                  <c:v>30293.925535477319</c:v>
                </c:pt>
                <c:pt idx="26">
                  <c:v>31613.491425259792</c:v>
                </c:pt>
                <c:pt idx="27">
                  <c:v>32941.854420974109</c:v>
                </c:pt>
                <c:pt idx="28">
                  <c:v>34279.073169993178</c:v>
                </c:pt>
                <c:pt idx="29">
                  <c:v>35625.206710672413</c:v>
                </c:pt>
                <c:pt idx="30">
                  <c:v>36980.31447495614</c:v>
                </c:pt>
                <c:pt idx="31">
                  <c:v>38344.456291001756</c:v>
                </c:pt>
                <c:pt idx="32">
                  <c:v>39717.69238582105</c:v>
                </c:pt>
                <c:pt idx="33">
                  <c:v>41100.083387939107</c:v>
                </c:pt>
                <c:pt idx="34">
                  <c:v>42491.690330071317</c:v>
                </c:pt>
                <c:pt idx="35">
                  <c:v>43892.574651817697</c:v>
                </c:pt>
                <c:pt idx="36">
                  <c:v>45302.798202375736</c:v>
                </c:pt>
                <c:pt idx="37">
                  <c:v>46722.42324327086</c:v>
                </c:pt>
                <c:pt idx="38">
                  <c:v>48151.512451105256</c:v>
                </c:pt>
                <c:pt idx="39">
                  <c:v>49590.128920325216</c:v>
                </c:pt>
                <c:pt idx="40">
                  <c:v>51038.336166006622</c:v>
                </c:pt>
                <c:pt idx="41">
                  <c:v>52496.198126659248</c:v>
                </c:pt>
                <c:pt idx="42">
                  <c:v>53963.779167049586</c:v>
                </c:pt>
                <c:pt idx="43">
                  <c:v>55441.144081042534</c:v>
                </c:pt>
                <c:pt idx="44">
                  <c:v>56928.358094462048</c:v>
                </c:pt>
                <c:pt idx="45">
                  <c:v>58425.486867971071</c:v>
                </c:pt>
                <c:pt idx="46">
                  <c:v>59932.59649997011</c:v>
                </c:pt>
                <c:pt idx="47">
                  <c:v>61449.753529515823</c:v>
                </c:pt>
                <c:pt idx="48">
                  <c:v>62977.024939258547</c:v>
                </c:pt>
                <c:pt idx="49">
                  <c:v>64514.478158399543</c:v>
                </c:pt>
                <c:pt idx="50">
                  <c:v>66062.181065668148</c:v>
                </c:pt>
                <c:pt idx="51">
                  <c:v>67620.201992318514</c:v>
                </c:pt>
                <c:pt idx="52">
                  <c:v>69188.60972514654</c:v>
                </c:pt>
                <c:pt idx="53">
                  <c:v>70767.473509526797</c:v>
                </c:pt>
                <c:pt idx="54">
                  <c:v>72356.863052469562</c:v>
                </c:pt>
                <c:pt idx="55">
                  <c:v>73956.848525698602</c:v>
                </c:pt>
                <c:pt idx="56">
                  <c:v>75567.500568749208</c:v>
                </c:pt>
                <c:pt idx="57">
                  <c:v>77188.89029208674</c:v>
                </c:pt>
                <c:pt idx="58">
                  <c:v>78821.089280246611</c:v>
                </c:pt>
                <c:pt idx="59">
                  <c:v>80464.169594994193</c:v>
                </c:pt>
                <c:pt idx="60">
                  <c:v>82118.203778506722</c:v>
                </c:pt>
                <c:pt idx="61">
                  <c:v>83783.264856576046</c:v>
                </c:pt>
                <c:pt idx="62">
                  <c:v>85459.426341832441</c:v>
                </c:pt>
                <c:pt idx="63">
                  <c:v>87146.762236990558</c:v>
                </c:pt>
                <c:pt idx="64">
                  <c:v>88845.347038116452</c:v>
                </c:pt>
                <c:pt idx="65">
                  <c:v>90555.255737916494</c:v>
                </c:pt>
                <c:pt idx="66">
                  <c:v>92276.563829048508</c:v>
                </c:pt>
                <c:pt idx="67">
                  <c:v>94009.347307454795</c:v>
                </c:pt>
                <c:pt idx="68">
                  <c:v>95753.682675717049</c:v>
                </c:pt>
                <c:pt idx="69">
                  <c:v>97509.646946434412</c:v>
                </c:pt>
                <c:pt idx="70">
                  <c:v>99277.317645623261</c:v>
                </c:pt>
                <c:pt idx="71">
                  <c:v>101056.77281614</c:v>
                </c:pt>
                <c:pt idx="72">
                  <c:v>102848.09102112683</c:v>
                </c:pt>
                <c:pt idx="73">
                  <c:v>104651.35134748026</c:v>
                </c:pt>
                <c:pt idx="74">
                  <c:v>106466.63340934271</c:v>
                </c:pt>
                <c:pt idx="75">
                  <c:v>108294.0173516176</c:v>
                </c:pt>
                <c:pt idx="76">
                  <c:v>110133.58385350765</c:v>
                </c:pt>
                <c:pt idx="77">
                  <c:v>111985.41413207696</c:v>
                </c:pt>
                <c:pt idx="78">
                  <c:v>113849.58994583672</c:v>
                </c:pt>
                <c:pt idx="79">
                  <c:v>115726.19359835488</c:v>
                </c:pt>
                <c:pt idx="80">
                  <c:v>117615.30794188987</c:v>
                </c:pt>
                <c:pt idx="81">
                  <c:v>119517.01638104842</c:v>
                </c:pt>
                <c:pt idx="82">
                  <c:v>121431.402876468</c:v>
                </c:pt>
                <c:pt idx="83">
                  <c:v>123358.55194852367</c:v>
                </c:pt>
                <c:pt idx="84">
                  <c:v>125298.54868105974</c:v>
                </c:pt>
                <c:pt idx="85">
                  <c:v>127251.47872514607</c:v>
                </c:pt>
                <c:pt idx="86">
                  <c:v>129217.42830285963</c:v>
                </c:pt>
                <c:pt idx="87">
                  <c:v>131196.48421109124</c:v>
                </c:pt>
                <c:pt idx="88">
                  <c:v>133188.73382537783</c:v>
                </c:pt>
                <c:pt idx="89">
                  <c:v>135194.26510375956</c:v>
                </c:pt>
                <c:pt idx="90">
                  <c:v>137213.16659066392</c:v>
                </c:pt>
                <c:pt idx="91">
                  <c:v>139245.52742081427</c:v>
                </c:pt>
                <c:pt idx="92">
                  <c:v>141291.43732316559</c:v>
                </c:pt>
                <c:pt idx="93">
                  <c:v>143350.98662486594</c:v>
                </c:pt>
                <c:pt idx="94">
                  <c:v>145424.26625524429</c:v>
                </c:pt>
                <c:pt idx="95">
                  <c:v>147511.36774982512</c:v>
                </c:pt>
                <c:pt idx="96">
                  <c:v>149612.38325436998</c:v>
                </c:pt>
                <c:pt idx="97">
                  <c:v>151727.40552894498</c:v>
                </c:pt>
                <c:pt idx="98">
                  <c:v>153856.52795201723</c:v>
                </c:pt>
                <c:pt idx="99">
                  <c:v>155999.84452457659</c:v>
                </c:pt>
                <c:pt idx="100">
                  <c:v>158157.44987428637</c:v>
                </c:pt>
                <c:pt idx="101">
                  <c:v>160329.43925966084</c:v>
                </c:pt>
                <c:pt idx="102">
                  <c:v>162515.90857427122</c:v>
                </c:pt>
                <c:pt idx="103">
                  <c:v>164716.95435097892</c:v>
                </c:pt>
                <c:pt idx="104">
                  <c:v>166932.67376619799</c:v>
                </c:pt>
                <c:pt idx="105">
                  <c:v>169163.16464418519</c:v>
                </c:pt>
                <c:pt idx="106">
                  <c:v>171408.52546135907</c:v>
                </c:pt>
                <c:pt idx="107">
                  <c:v>173668.85535064741</c:v>
                </c:pt>
                <c:pt idx="108">
                  <c:v>175944.25410586427</c:v>
                </c:pt>
                <c:pt idx="109">
                  <c:v>178234.82218611598</c:v>
                </c:pt>
                <c:pt idx="110">
                  <c:v>180540.66072023596</c:v>
                </c:pt>
                <c:pt idx="111">
                  <c:v>182861.87151125006</c:v>
                </c:pt>
                <c:pt idx="112">
                  <c:v>185198.55704087109</c:v>
                </c:pt>
                <c:pt idx="113">
                  <c:v>187550.82047402282</c:v>
                </c:pt>
                <c:pt idx="114">
                  <c:v>189918.76566339558</c:v>
                </c:pt>
                <c:pt idx="115">
                  <c:v>192302.49715403077</c:v>
                </c:pt>
                <c:pt idx="116">
                  <c:v>194702.12018793687</c:v>
                </c:pt>
                <c:pt idx="117">
                  <c:v>197117.74070873571</c:v>
                </c:pt>
                <c:pt idx="118">
                  <c:v>199549.46536633992</c:v>
                </c:pt>
                <c:pt idx="119">
                  <c:v>201997.40152166138</c:v>
                </c:pt>
                <c:pt idx="120">
                  <c:v>204461.65725135169</c:v>
                </c:pt>
              </c:numCache>
            </c:numRef>
          </c:val>
          <c:extLst>
            <c:ext xmlns:c16="http://schemas.microsoft.com/office/drawing/2014/chart" uri="{C3380CC4-5D6E-409C-BE32-E72D297353CC}">
              <c16:uniqueId val="{00000002-65B7-4021-A106-78208798CDEA}"/>
            </c:ext>
          </c:extLst>
        </c:ser>
        <c:dLbls>
          <c:showLegendKey val="0"/>
          <c:showVal val="0"/>
          <c:showCatName val="0"/>
          <c:showSerName val="0"/>
          <c:showPercent val="0"/>
          <c:showBubbleSize val="0"/>
        </c:dLbls>
        <c:axId val="1961014751"/>
        <c:axId val="1961014271"/>
      </c:areaChart>
      <c:catAx>
        <c:axId val="1961014751"/>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2"/>
                    </a:solidFill>
                    <a:latin typeface="Aptos" panose="020B0004020202020204" pitchFamily="34" charset="0"/>
                    <a:ea typeface="+mn-ea"/>
                    <a:cs typeface="+mn-cs"/>
                  </a:defRPr>
                </a:pPr>
                <a:r>
                  <a:rPr lang="en-US" sz="1600"/>
                  <a:t>Months of Investing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ptos" panose="020B0004020202020204" pitchFamily="34" charset="0"/>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chemeClr val="tx2"/>
                </a:solidFill>
                <a:latin typeface="Aptos" panose="020B0004020202020204" pitchFamily="34" charset="0"/>
                <a:ea typeface="+mn-ea"/>
                <a:cs typeface="+mn-cs"/>
              </a:defRPr>
            </a:pPr>
            <a:endParaRPr lang="en-US"/>
          </a:p>
        </c:txPr>
        <c:crossAx val="1961014271"/>
        <c:crosses val="autoZero"/>
        <c:auto val="1"/>
        <c:lblAlgn val="ctr"/>
        <c:lblOffset val="100"/>
        <c:noMultiLvlLbl val="0"/>
      </c:catAx>
      <c:valAx>
        <c:axId val="1961014271"/>
        <c:scaling>
          <c:orientation val="minMax"/>
        </c:scaling>
        <c:delete val="0"/>
        <c:axPos val="l"/>
        <c:majorGridlines>
          <c:spPr>
            <a:ln w="9525" cap="flat" cmpd="sng" algn="ctr">
              <a:solidFill>
                <a:schemeClr val="tx2">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Aptos" panose="020B0004020202020204" pitchFamily="34" charset="0"/>
                <a:ea typeface="+mn-ea"/>
                <a:cs typeface="+mn-cs"/>
              </a:defRPr>
            </a:pPr>
            <a:endParaRPr lang="en-US"/>
          </a:p>
        </c:txPr>
        <c:crossAx val="196101475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Aptos" panose="020B0004020202020204" pitchFamily="34" charset="0"/>
              <a:ea typeface="+mn-ea"/>
              <a:cs typeface="+mn-cs"/>
            </a:defRPr>
          </a:pPr>
          <a:endParaRPr lang="en-US"/>
        </a:p>
      </c:txPr>
    </c:legend>
    <c:plotVisOnly val="1"/>
    <c:dispBlanksAs val="span"/>
    <c:showDLblsOverMax val="0"/>
  </c:chart>
  <c:spPr>
    <a:solidFill>
      <a:schemeClr val="bg1"/>
    </a:solidFill>
    <a:ln w="9525" cap="flat" cmpd="sng" algn="ctr">
      <a:solidFill>
        <a:schemeClr val="tx2">
          <a:lumMod val="15000"/>
          <a:lumOff val="85000"/>
        </a:schemeClr>
      </a:solidFill>
      <a:round/>
    </a:ln>
    <a:effectLst/>
  </c:spPr>
  <c:txPr>
    <a:bodyPr/>
    <a:lstStyle/>
    <a:p>
      <a:pPr>
        <a:defRPr sz="1800">
          <a:latin typeface="Aptos" panose="020B0004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baseline="0">
                <a:solidFill>
                  <a:schemeClr val="tx2"/>
                </a:solidFill>
                <a:latin typeface="Aptos" panose="020B0004020202020204" pitchFamily="34" charset="0"/>
                <a:ea typeface="+mn-ea"/>
                <a:cs typeface="+mn-cs"/>
              </a:defRPr>
            </a:pPr>
            <a:r>
              <a:rPr lang="en-US" sz="2400"/>
              <a:t>How Your Student Loan is Paid Off Over Time</a:t>
            </a:r>
          </a:p>
        </c:rich>
      </c:tx>
      <c:overlay val="0"/>
      <c:spPr>
        <a:noFill/>
        <a:ln>
          <a:noFill/>
        </a:ln>
        <a:effectLst/>
      </c:spPr>
      <c:txPr>
        <a:bodyPr rot="0" spcFirstLastPara="1" vertOverflow="ellipsis" vert="horz" wrap="square" anchor="ctr" anchorCtr="1"/>
        <a:lstStyle/>
        <a:p>
          <a:pPr>
            <a:defRPr sz="2400" b="1" i="0" u="none" strike="noStrike" kern="1200" baseline="0">
              <a:solidFill>
                <a:schemeClr val="tx2"/>
              </a:solidFill>
              <a:latin typeface="Aptos" panose="020B0004020202020204" pitchFamily="34" charset="0"/>
              <a:ea typeface="+mn-ea"/>
              <a:cs typeface="+mn-cs"/>
            </a:defRPr>
          </a:pPr>
          <a:endParaRPr lang="en-US"/>
        </a:p>
      </c:txPr>
    </c:title>
    <c:autoTitleDeleted val="0"/>
    <c:plotArea>
      <c:layout/>
      <c:areaChart>
        <c:grouping val="stacked"/>
        <c:varyColors val="0"/>
        <c:ser>
          <c:idx val="5"/>
          <c:order val="1"/>
          <c:tx>
            <c:strRef>
              <c:f>'Data Table for Charts'!$F$1</c:f>
              <c:strCache>
                <c:ptCount val="1"/>
                <c:pt idx="0">
                  <c:v>Total Student Loan Interest Paid</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cat>
            <c:numRef>
              <c:f>'Data Table for Charts'!$A$2:$A$122</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'Data Table for Charts'!$F$2:$F$122</c:f>
              <c:numCache>
                <c:formatCode>"$"#,##0.00_);[Red]\("$"#,##0.00\)</c:formatCode>
                <c:ptCount val="121"/>
                <c:pt idx="1">
                  <c:v>500</c:v>
                </c:pt>
                <c:pt idx="2">
                  <c:v>996.9489749029176</c:v>
                </c:pt>
                <c:pt idx="3">
                  <c:v>1490.8316695832673</c:v>
                </c:pt>
                <c:pt idx="4">
                  <c:v>1981.6327526399361</c:v>
                </c:pt>
                <c:pt idx="5">
                  <c:v>2469.3368160148061</c:v>
                </c:pt>
                <c:pt idx="6">
                  <c:v>2953.9283746094679</c:v>
                </c:pt>
                <c:pt idx="7">
                  <c:v>3435.3918659000205</c:v>
                </c:pt>
                <c:pt idx="8">
                  <c:v>3913.7116495499431</c:v>
                </c:pt>
                <c:pt idx="9">
                  <c:v>4388.8720070210329</c:v>
                </c:pt>
                <c:pt idx="10">
                  <c:v>4860.8571411823959</c:v>
                </c:pt>
                <c:pt idx="11">
                  <c:v>5329.6511759174828</c:v>
                </c:pt>
                <c:pt idx="12">
                  <c:v>5795.2381557291628</c:v>
                </c:pt>
                <c:pt idx="13">
                  <c:v>6257.6020453428191</c:v>
                </c:pt>
                <c:pt idx="14">
                  <c:v>6716.726729307461</c:v>
                </c:pt>
                <c:pt idx="15">
                  <c:v>7172.5960115948437</c:v>
                </c:pt>
                <c:pt idx="16">
                  <c:v>7625.193615196581</c:v>
                </c:pt>
                <c:pt idx="17">
                  <c:v>8074.5031817192448</c:v>
                </c:pt>
                <c:pt idx="18">
                  <c:v>8520.5082709774397</c:v>
                </c:pt>
                <c:pt idx="19">
                  <c:v>8963.1923605848424</c:v>
                </c:pt>
                <c:pt idx="20">
                  <c:v>9402.5388455432003</c:v>
                </c:pt>
                <c:pt idx="21">
                  <c:v>9838.531037829267</c:v>
                </c:pt>
                <c:pt idx="22">
                  <c:v>10271.152165979682</c:v>
                </c:pt>
                <c:pt idx="23">
                  <c:v>10700.385374673766</c:v>
                </c:pt>
                <c:pt idx="24">
                  <c:v>11126.213724314239</c:v>
                </c:pt>
                <c:pt idx="25">
                  <c:v>11548.62019060583</c:v>
                </c:pt>
                <c:pt idx="26">
                  <c:v>11967.587664131797</c:v>
                </c:pt>
                <c:pt idx="27">
                  <c:v>12383.098949928311</c:v>
                </c:pt>
                <c:pt idx="28">
                  <c:v>12795.136767056727</c:v>
                </c:pt>
                <c:pt idx="29">
                  <c:v>13203.683748173702</c:v>
                </c:pt>
                <c:pt idx="30">
                  <c:v>13608.72243909918</c:v>
                </c:pt>
                <c:pt idx="31">
                  <c:v>14010.235298382202</c:v>
                </c:pt>
                <c:pt idx="32">
                  <c:v>14408.204696864555</c:v>
                </c:pt>
                <c:pt idx="33">
                  <c:v>14802.612917242239</c:v>
                </c:pt>
                <c:pt idx="34">
                  <c:v>15193.442153624728</c:v>
                </c:pt>
                <c:pt idx="35">
                  <c:v>15580.674511092047</c:v>
                </c:pt>
                <c:pt idx="36">
                  <c:v>15964.292005249621</c:v>
                </c:pt>
                <c:pt idx="37">
                  <c:v>16344.2765617809</c:v>
                </c:pt>
                <c:pt idx="38">
                  <c:v>16720.610015997754</c:v>
                </c:pt>
                <c:pt idx="39">
                  <c:v>17093.274112388608</c:v>
                </c:pt>
                <c:pt idx="40">
                  <c:v>17462.250504164334</c:v>
                </c:pt>
                <c:pt idx="41">
                  <c:v>17827.520752801858</c:v>
                </c:pt>
                <c:pt idx="42">
                  <c:v>18189.066327585486</c:v>
                </c:pt>
                <c:pt idx="43">
                  <c:v>18546.868605145948</c:v>
                </c:pt>
                <c:pt idx="44">
                  <c:v>18900.908868997132</c:v>
                </c:pt>
                <c:pt idx="45">
                  <c:v>19251.16830907049</c:v>
                </c:pt>
                <c:pt idx="46">
                  <c:v>19597.628021247132</c:v>
                </c:pt>
                <c:pt idx="47">
                  <c:v>19940.269006887575</c:v>
                </c:pt>
                <c:pt idx="48">
                  <c:v>20279.072172359138</c:v>
                </c:pt>
                <c:pt idx="49">
                  <c:v>20614.018328560975</c:v>
                </c:pt>
                <c:pt idx="50">
                  <c:v>20945.088190446739</c:v>
                </c:pt>
                <c:pt idx="51">
                  <c:v>21272.262376544848</c:v>
                </c:pt>
                <c:pt idx="52">
                  <c:v>21595.521408476365</c:v>
                </c:pt>
                <c:pt idx="53">
                  <c:v>21914.845710470458</c:v>
                </c:pt>
                <c:pt idx="54">
                  <c:v>22230.215608877439</c:v>
                </c:pt>
                <c:pt idx="55">
                  <c:v>22541.611331679374</c:v>
                </c:pt>
                <c:pt idx="56">
                  <c:v>22849.013007998234</c:v>
                </c:pt>
                <c:pt idx="57">
                  <c:v>23152.400667601607</c:v>
                </c:pt>
                <c:pt idx="58">
                  <c:v>23451.754240405913</c:v>
                </c:pt>
                <c:pt idx="59">
                  <c:v>23747.05355597716</c:v>
                </c:pt>
                <c:pt idx="60">
                  <c:v>24038.278343029178</c:v>
                </c:pt>
                <c:pt idx="61">
                  <c:v>24325.408228919376</c:v>
                </c:pt>
                <c:pt idx="62">
                  <c:v>24608.422739141941</c:v>
                </c:pt>
                <c:pt idx="63">
                  <c:v>24887.301296818536</c:v>
                </c:pt>
                <c:pt idx="64">
                  <c:v>25162.023222186432</c:v>
                </c:pt>
                <c:pt idx="65">
                  <c:v>25432.567732084084</c:v>
                </c:pt>
                <c:pt idx="66">
                  <c:v>25698.913939434144</c:v>
                </c:pt>
                <c:pt idx="67">
                  <c:v>25961.040852723872</c:v>
                </c:pt>
                <c:pt idx="68">
                  <c:v>26218.927375482966</c:v>
                </c:pt>
                <c:pt idx="69">
                  <c:v>26472.552305758774</c:v>
                </c:pt>
                <c:pt idx="70">
                  <c:v>26721.894335588877</c:v>
                </c:pt>
                <c:pt idx="71">
                  <c:v>26966.932050471049</c:v>
                </c:pt>
                <c:pt idx="72">
                  <c:v>27207.643928830548</c:v>
                </c:pt>
                <c:pt idx="73">
                  <c:v>27444.008341484761</c:v>
                </c:pt>
                <c:pt idx="74">
                  <c:v>27676.003551105165</c:v>
                </c:pt>
                <c:pt idx="75">
                  <c:v>27903.607711676588</c:v>
                </c:pt>
                <c:pt idx="76">
                  <c:v>28126.798867953785</c:v>
                </c:pt>
                <c:pt idx="77">
                  <c:v>28345.554954915286</c:v>
                </c:pt>
                <c:pt idx="78">
                  <c:v>28559.853797214513</c:v>
                </c:pt>
                <c:pt idx="79">
                  <c:v>28769.673108628154</c:v>
                </c:pt>
                <c:pt idx="80">
                  <c:v>28974.99049150178</c:v>
                </c:pt>
                <c:pt idx="81">
                  <c:v>29175.783436192691</c:v>
                </c:pt>
                <c:pt idx="82">
                  <c:v>29372.029320509973</c:v>
                </c:pt>
                <c:pt idx="83">
                  <c:v>29563.70540915176</c:v>
                </c:pt>
                <c:pt idx="84">
                  <c:v>29750.788853139675</c:v>
                </c:pt>
                <c:pt idx="85">
                  <c:v>29933.256689250444</c:v>
                </c:pt>
                <c:pt idx="86">
                  <c:v>30111.085839444684</c:v>
                </c:pt>
                <c:pt idx="87">
                  <c:v>30284.253110292815</c:v>
                </c:pt>
                <c:pt idx="88">
                  <c:v>30452.735192398104</c:v>
                </c:pt>
                <c:pt idx="89">
                  <c:v>30616.508659816838</c:v>
                </c:pt>
                <c:pt idx="90">
                  <c:v>30775.549969475582</c:v>
                </c:pt>
                <c:pt idx="91">
                  <c:v>30929.835460585538</c:v>
                </c:pt>
                <c:pt idx="92">
                  <c:v>31079.341354053962</c:v>
                </c:pt>
                <c:pt idx="93">
                  <c:v>31224.043751892645</c:v>
                </c:pt>
                <c:pt idx="94">
                  <c:v>31363.918636623439</c:v>
                </c:pt>
                <c:pt idx="95">
                  <c:v>31498.941870680803</c:v>
                </c:pt>
                <c:pt idx="96">
                  <c:v>31629.089195811372</c:v>
                </c:pt>
                <c:pt idx="97">
                  <c:v>31754.336232470512</c:v>
                </c:pt>
                <c:pt idx="98">
                  <c:v>31874.658479215865</c:v>
                </c:pt>
                <c:pt idx="99">
                  <c:v>31990.031312097861</c:v>
                </c:pt>
                <c:pt idx="100">
                  <c:v>32100.429984047187</c:v>
                </c:pt>
                <c:pt idx="101">
                  <c:v>32205.829624259175</c:v>
                </c:pt>
                <c:pt idx="102">
                  <c:v>32306.205237575141</c:v>
                </c:pt>
                <c:pt idx="103">
                  <c:v>32401.531703860604</c:v>
                </c:pt>
                <c:pt idx="104">
                  <c:v>32491.783777380413</c:v>
                </c:pt>
                <c:pt idx="105">
                  <c:v>32576.936086170739</c:v>
                </c:pt>
                <c:pt idx="106">
                  <c:v>32656.963131407934</c:v>
                </c:pt>
                <c:pt idx="107">
                  <c:v>32731.839286774233</c:v>
                </c:pt>
                <c:pt idx="108">
                  <c:v>32801.538797820278</c:v>
                </c:pt>
                <c:pt idx="109">
                  <c:v>32866.03578132447</c:v>
                </c:pt>
                <c:pt idx="110">
                  <c:v>32925.304224649102</c:v>
                </c:pt>
                <c:pt idx="111">
                  <c:v>32979.317985093279</c:v>
                </c:pt>
                <c:pt idx="112">
                  <c:v>33028.050789242589</c:v>
                </c:pt>
                <c:pt idx="113">
                  <c:v>33071.476232315566</c:v>
                </c:pt>
                <c:pt idx="114">
                  <c:v>33109.567777506825</c:v>
                </c:pt>
                <c:pt idx="115">
                  <c:v>33142.298755326956</c:v>
                </c:pt>
                <c:pt idx="116">
                  <c:v>33169.642362939107</c:v>
                </c:pt>
                <c:pt idx="117">
                  <c:v>33191.571663492236</c:v>
                </c:pt>
                <c:pt idx="118">
                  <c:v>33208.059585451047</c:v>
                </c:pt>
                <c:pt idx="119">
                  <c:v>33219.07892192257</c:v>
                </c:pt>
                <c:pt idx="120">
                  <c:v>33224.602329979367</c:v>
                </c:pt>
              </c:numCache>
            </c:numRef>
          </c:val>
          <c:extLst>
            <c:ext xmlns:c16="http://schemas.microsoft.com/office/drawing/2014/chart" uri="{C3380CC4-5D6E-409C-BE32-E72D297353CC}">
              <c16:uniqueId val="{00000000-3281-459A-8564-D2471C079CED}"/>
            </c:ext>
          </c:extLst>
        </c:ser>
        <c:ser>
          <c:idx val="6"/>
          <c:order val="2"/>
          <c:tx>
            <c:strRef>
              <c:f>'Data Table for Charts'!$G$1</c:f>
              <c:strCache>
                <c:ptCount val="1"/>
                <c:pt idx="0">
                  <c:v>Total Student Loan Principal Paid</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cat>
            <c:numRef>
              <c:f>'Data Table for Charts'!$A$2:$A$122</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'Data Table for Charts'!$G$2:$G$122</c:f>
              <c:numCache>
                <c:formatCode>"$"#,##0.00_);[Red]\("$"#,##0.00\)</c:formatCode>
                <c:ptCount val="121"/>
                <c:pt idx="1">
                  <c:v>610.20501941649445</c:v>
                </c:pt>
                <c:pt idx="2">
                  <c:v>1223.4610639300713</c:v>
                </c:pt>
                <c:pt idx="3">
                  <c:v>1839.7833886662161</c:v>
                </c:pt>
                <c:pt idx="4">
                  <c:v>2459.1873250260414</c:v>
                </c:pt>
                <c:pt idx="5">
                  <c:v>3081.6882810676661</c:v>
                </c:pt>
                <c:pt idx="6">
                  <c:v>3707.3017418894988</c:v>
                </c:pt>
                <c:pt idx="7">
                  <c:v>4336.0432700154406</c:v>
                </c:pt>
                <c:pt idx="8">
                  <c:v>4967.9285057820125</c:v>
                </c:pt>
                <c:pt idx="9">
                  <c:v>5602.9731677274176</c:v>
                </c:pt>
                <c:pt idx="10">
                  <c:v>6241.1930529825495</c:v>
                </c:pt>
                <c:pt idx="11">
                  <c:v>6882.6040376639567</c:v>
                </c:pt>
                <c:pt idx="12">
                  <c:v>7527.2220772687706</c:v>
                </c:pt>
                <c:pt idx="13">
                  <c:v>8175.0632070716092</c:v>
                </c:pt>
                <c:pt idx="14">
                  <c:v>8826.1435425234613</c:v>
                </c:pt>
                <c:pt idx="15">
                  <c:v>9480.4792796525726</c:v>
                </c:pt>
                <c:pt idx="16">
                  <c:v>10138.086695467329</c:v>
                </c:pt>
                <c:pt idx="17">
                  <c:v>10798.982148361159</c:v>
                </c:pt>
                <c:pt idx="18">
                  <c:v>11463.18207851946</c:v>
                </c:pt>
                <c:pt idx="19">
                  <c:v>12130.703008328552</c:v>
                </c:pt>
                <c:pt idx="20">
                  <c:v>12801.561542786689</c:v>
                </c:pt>
                <c:pt idx="21">
                  <c:v>13475.774369917117</c:v>
                </c:pt>
                <c:pt idx="22">
                  <c:v>14153.358261183197</c:v>
                </c:pt>
                <c:pt idx="23">
                  <c:v>14834.330071905608</c:v>
                </c:pt>
                <c:pt idx="24">
                  <c:v>15518.70674168163</c:v>
                </c:pt>
                <c:pt idx="25">
                  <c:v>16206.505294806533</c:v>
                </c:pt>
                <c:pt idx="26">
                  <c:v>16897.742840697061</c:v>
                </c:pt>
                <c:pt idx="27">
                  <c:v>17592.436574317042</c:v>
                </c:pt>
                <c:pt idx="28">
                  <c:v>18290.603776605123</c:v>
                </c:pt>
                <c:pt idx="29">
                  <c:v>18992.261814904643</c:v>
                </c:pt>
                <c:pt idx="30">
                  <c:v>19697.42814339566</c:v>
                </c:pt>
                <c:pt idx="31">
                  <c:v>20406.120303529133</c:v>
                </c:pt>
                <c:pt idx="32">
                  <c:v>21118.355924463274</c:v>
                </c:pt>
                <c:pt idx="33">
                  <c:v>21834.152723502084</c:v>
                </c:pt>
                <c:pt idx="34">
                  <c:v>22553.528506536088</c:v>
                </c:pt>
                <c:pt idx="35">
                  <c:v>23276.501168485262</c:v>
                </c:pt>
                <c:pt idx="36">
                  <c:v>24003.088693744183</c:v>
                </c:pt>
                <c:pt idx="37">
                  <c:v>24733.309156629399</c:v>
                </c:pt>
                <c:pt idx="38">
                  <c:v>25467.180721829041</c:v>
                </c:pt>
                <c:pt idx="39">
                  <c:v>26204.721644854682</c:v>
                </c:pt>
                <c:pt idx="40">
                  <c:v>26945.950272495451</c:v>
                </c:pt>
                <c:pt idx="41">
                  <c:v>27690.885043274422</c:v>
                </c:pt>
                <c:pt idx="42">
                  <c:v>28439.544487907289</c:v>
                </c:pt>
                <c:pt idx="43">
                  <c:v>29191.947229763322</c:v>
                </c:pt>
                <c:pt idx="44">
                  <c:v>29948.111985328633</c:v>
                </c:pt>
                <c:pt idx="45">
                  <c:v>30708.05756467177</c:v>
                </c:pt>
                <c:pt idx="46">
                  <c:v>31471.802871911623</c:v>
                </c:pt>
                <c:pt idx="47">
                  <c:v>32239.366905687675</c:v>
                </c:pt>
                <c:pt idx="48">
                  <c:v>33010.768759632607</c:v>
                </c:pt>
                <c:pt idx="49">
                  <c:v>33786.027622847265</c:v>
                </c:pt>
                <c:pt idx="50">
                  <c:v>34565.162780377999</c:v>
                </c:pt>
                <c:pt idx="51">
                  <c:v>35348.193613696385</c:v>
                </c:pt>
                <c:pt idx="52">
                  <c:v>36135.139601181363</c:v>
                </c:pt>
                <c:pt idx="53">
                  <c:v>36926.020318603762</c:v>
                </c:pt>
                <c:pt idx="54">
                  <c:v>37720.855439613275</c:v>
                </c:pt>
                <c:pt idx="55">
                  <c:v>38519.664736227838</c:v>
                </c:pt>
                <c:pt idx="56">
                  <c:v>39322.468079325474</c:v>
                </c:pt>
                <c:pt idx="57">
                  <c:v>40129.285439138599</c:v>
                </c:pt>
                <c:pt idx="58">
                  <c:v>40940.136885750784</c:v>
                </c:pt>
                <c:pt idx="59">
                  <c:v>41755.042589596036</c:v>
                </c:pt>
                <c:pt idx="60">
                  <c:v>42574.022821960512</c:v>
                </c:pt>
                <c:pt idx="61">
                  <c:v>43397.09795548681</c:v>
                </c:pt>
                <c:pt idx="62">
                  <c:v>44224.288464680736</c:v>
                </c:pt>
                <c:pt idx="63">
                  <c:v>45055.614926420632</c:v>
                </c:pt>
                <c:pt idx="64">
                  <c:v>45891.098020469231</c:v>
                </c:pt>
                <c:pt idx="65">
                  <c:v>46730.758529988074</c:v>
                </c:pt>
                <c:pt idx="66">
                  <c:v>47574.617342054509</c:v>
                </c:pt>
                <c:pt idx="67">
                  <c:v>48422.695448181279</c:v>
                </c:pt>
                <c:pt idx="68">
                  <c:v>49275.013944838676</c:v>
                </c:pt>
                <c:pt idx="69">
                  <c:v>50131.594033979367</c:v>
                </c:pt>
                <c:pt idx="70">
                  <c:v>50992.457023565759</c:v>
                </c:pt>
                <c:pt idx="71">
                  <c:v>51857.624328100079</c:v>
                </c:pt>
                <c:pt idx="72">
                  <c:v>52727.11746915707</c:v>
                </c:pt>
                <c:pt idx="73">
                  <c:v>53600.958075919349</c:v>
                </c:pt>
                <c:pt idx="74">
                  <c:v>54479.16788571544</c:v>
                </c:pt>
                <c:pt idx="75">
                  <c:v>55361.768744560512</c:v>
                </c:pt>
                <c:pt idx="76">
                  <c:v>56248.78260769981</c:v>
                </c:pt>
                <c:pt idx="77">
                  <c:v>57140.231540154804</c:v>
                </c:pt>
                <c:pt idx="78">
                  <c:v>58036.137717272075</c:v>
                </c:pt>
                <c:pt idx="79">
                  <c:v>58936.523425274929</c:v>
                </c:pt>
                <c:pt idx="80">
                  <c:v>59841.411061817795</c:v>
                </c:pt>
                <c:pt idx="81">
                  <c:v>60750.823136543375</c:v>
                </c:pt>
                <c:pt idx="82">
                  <c:v>61664.782271642587</c:v>
                </c:pt>
                <c:pt idx="83">
                  <c:v>62583.311202417295</c:v>
                </c:pt>
                <c:pt idx="84">
                  <c:v>63506.432777845876</c:v>
                </c:pt>
                <c:pt idx="85">
                  <c:v>64434.169961151601</c:v>
                </c:pt>
                <c:pt idx="86">
                  <c:v>65366.545830373856</c:v>
                </c:pt>
                <c:pt idx="87">
                  <c:v>66303.583578942213</c:v>
                </c:pt>
                <c:pt idx="88">
                  <c:v>67245.306516253419</c:v>
                </c:pt>
                <c:pt idx="89">
                  <c:v>68191.738068251187</c:v>
                </c:pt>
                <c:pt idx="90">
                  <c:v>69142.901778008934</c:v>
                </c:pt>
                <c:pt idx="91">
                  <c:v>70098.821306315469</c:v>
                </c:pt>
                <c:pt idx="92">
                  <c:v>71059.52043226354</c:v>
                </c:pt>
                <c:pt idx="93">
                  <c:v>72025.023053841345</c:v>
                </c:pt>
                <c:pt idx="94">
                  <c:v>72995.353188527049</c:v>
                </c:pt>
                <c:pt idx="95">
                  <c:v>73970.534973886184</c:v>
                </c:pt>
                <c:pt idx="96">
                  <c:v>74950.592668172103</c:v>
                </c:pt>
                <c:pt idx="97">
                  <c:v>75935.550650929465</c:v>
                </c:pt>
                <c:pt idx="98">
                  <c:v>76925.433423600611</c:v>
                </c:pt>
                <c:pt idx="99">
                  <c:v>77920.265610135102</c:v>
                </c:pt>
                <c:pt idx="100">
                  <c:v>78920.071957602268</c:v>
                </c:pt>
                <c:pt idx="101">
                  <c:v>79924.877336806778</c:v>
                </c:pt>
                <c:pt idx="102">
                  <c:v>80934.706742907307</c:v>
                </c:pt>
                <c:pt idx="103">
                  <c:v>81949.585296038334</c:v>
                </c:pt>
                <c:pt idx="104">
                  <c:v>82969.538241935021</c:v>
                </c:pt>
                <c:pt idx="105">
                  <c:v>83994.590952561193</c:v>
                </c:pt>
                <c:pt idx="106">
                  <c:v>85024.768926740493</c:v>
                </c:pt>
                <c:pt idx="107">
                  <c:v>86060.097790790693</c:v>
                </c:pt>
                <c:pt idx="108">
                  <c:v>87100.603299161143</c:v>
                </c:pt>
                <c:pt idx="109">
                  <c:v>88146.311335073449</c:v>
                </c:pt>
                <c:pt idx="110">
                  <c:v>89197.247911165308</c:v>
                </c:pt>
                <c:pt idx="111">
                  <c:v>90253.43917013763</c:v>
                </c:pt>
                <c:pt idx="112">
                  <c:v>91314.911385404819</c:v>
                </c:pt>
                <c:pt idx="113">
                  <c:v>92381.690961748332</c:v>
                </c:pt>
                <c:pt idx="114">
                  <c:v>93453.804435973565</c:v>
                </c:pt>
                <c:pt idx="115">
                  <c:v>94531.278477569926</c:v>
                </c:pt>
                <c:pt idx="116">
                  <c:v>95614.139889374273</c:v>
                </c:pt>
                <c:pt idx="117">
                  <c:v>96702.415608237643</c:v>
                </c:pt>
                <c:pt idx="118">
                  <c:v>97796.132705695331</c:v>
                </c:pt>
                <c:pt idx="119">
                  <c:v>98895.318388640299</c:v>
                </c:pt>
                <c:pt idx="120">
                  <c:v>100000</c:v>
                </c:pt>
              </c:numCache>
            </c:numRef>
          </c:val>
          <c:extLst>
            <c:ext xmlns:c16="http://schemas.microsoft.com/office/drawing/2014/chart" uri="{C3380CC4-5D6E-409C-BE32-E72D297353CC}">
              <c16:uniqueId val="{00000001-3281-459A-8564-D2471C079CED}"/>
            </c:ext>
          </c:extLst>
        </c:ser>
        <c:dLbls>
          <c:showLegendKey val="0"/>
          <c:showVal val="0"/>
          <c:showCatName val="0"/>
          <c:showSerName val="0"/>
          <c:showPercent val="0"/>
          <c:showBubbleSize val="0"/>
        </c:dLbls>
        <c:axId val="1961014751"/>
        <c:axId val="1961014271"/>
      </c:areaChart>
      <c:lineChart>
        <c:grouping val="standard"/>
        <c:varyColors val="0"/>
        <c:ser>
          <c:idx val="1"/>
          <c:order val="0"/>
          <c:tx>
            <c:strRef>
              <c:f>'Data Table for Charts'!$B$1</c:f>
              <c:strCache>
                <c:ptCount val="1"/>
                <c:pt idx="0">
                  <c:v>Student Loan Balance</c:v>
                </c:pt>
              </c:strCache>
            </c:strRef>
          </c:tx>
          <c:spPr>
            <a:ln w="31750" cap="rnd">
              <a:solidFill>
                <a:schemeClr val="accent3"/>
              </a:solidFill>
              <a:round/>
            </a:ln>
            <a:effectLst/>
          </c:spPr>
          <c:marker>
            <c:symbol val="none"/>
          </c:marker>
          <c:cat>
            <c:numRef>
              <c:f>'Data Table for Charts'!$A$2:$A$122</c:f>
              <c:numCache>
                <c:formatCode>General</c:formatCode>
                <c:ptCount val="1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numCache>
            </c:numRef>
          </c:cat>
          <c:val>
            <c:numRef>
              <c:f>'Data Table for Charts'!$B$2:$B$122</c:f>
              <c:numCache>
                <c:formatCode>"$"#,##0.00_);[Red]\("$"#,##0.00\)</c:formatCode>
                <c:ptCount val="121"/>
                <c:pt idx="0">
                  <c:v>100000</c:v>
                </c:pt>
                <c:pt idx="1">
                  <c:v>99389.794980583509</c:v>
                </c:pt>
                <c:pt idx="2">
                  <c:v>98776.538936069934</c:v>
                </c:pt>
                <c:pt idx="3">
                  <c:v>98160.216611333788</c:v>
                </c:pt>
                <c:pt idx="4">
                  <c:v>97540.81267497396</c:v>
                </c:pt>
                <c:pt idx="5">
                  <c:v>96918.311718932338</c:v>
                </c:pt>
                <c:pt idx="6">
                  <c:v>96292.698258110511</c:v>
                </c:pt>
                <c:pt idx="7">
                  <c:v>95663.956729984566</c:v>
                </c:pt>
                <c:pt idx="8">
                  <c:v>95032.071494217991</c:v>
                </c:pt>
                <c:pt idx="9">
                  <c:v>94397.02683227259</c:v>
                </c:pt>
                <c:pt idx="10">
                  <c:v>93758.806947017452</c:v>
                </c:pt>
                <c:pt idx="11">
                  <c:v>93117.395962336042</c:v>
                </c:pt>
                <c:pt idx="12">
                  <c:v>92472.777922731228</c:v>
                </c:pt>
                <c:pt idx="13">
                  <c:v>91824.936792928391</c:v>
                </c:pt>
                <c:pt idx="14">
                  <c:v>91173.856457476533</c:v>
                </c:pt>
                <c:pt idx="15">
                  <c:v>90519.520720347427</c:v>
                </c:pt>
                <c:pt idx="16">
                  <c:v>89861.913304532674</c:v>
                </c:pt>
                <c:pt idx="17">
                  <c:v>89201.017851638841</c:v>
                </c:pt>
                <c:pt idx="18">
                  <c:v>88536.817921480542</c:v>
                </c:pt>
                <c:pt idx="19">
                  <c:v>87869.29699167145</c:v>
                </c:pt>
                <c:pt idx="20">
                  <c:v>87198.438457213313</c:v>
                </c:pt>
                <c:pt idx="21">
                  <c:v>86524.225630082889</c:v>
                </c:pt>
                <c:pt idx="22">
                  <c:v>85846.641738816805</c:v>
                </c:pt>
                <c:pt idx="23">
                  <c:v>85165.669928094401</c:v>
                </c:pt>
                <c:pt idx="24">
                  <c:v>84481.293258318372</c:v>
                </c:pt>
                <c:pt idx="25">
                  <c:v>83793.494705193472</c:v>
                </c:pt>
                <c:pt idx="26">
                  <c:v>83102.257159302942</c:v>
                </c:pt>
                <c:pt idx="27">
                  <c:v>82407.563425682965</c:v>
                </c:pt>
                <c:pt idx="28">
                  <c:v>81709.396223394884</c:v>
                </c:pt>
                <c:pt idx="29">
                  <c:v>81007.738185095368</c:v>
                </c:pt>
                <c:pt idx="30">
                  <c:v>80302.571856604351</c:v>
                </c:pt>
                <c:pt idx="31">
                  <c:v>79593.879696470874</c:v>
                </c:pt>
                <c:pt idx="32">
                  <c:v>78881.644075536737</c:v>
                </c:pt>
                <c:pt idx="33">
                  <c:v>78165.847276497923</c:v>
                </c:pt>
                <c:pt idx="34">
                  <c:v>77446.47149346392</c:v>
                </c:pt>
                <c:pt idx="35">
                  <c:v>76723.498831514749</c:v>
                </c:pt>
                <c:pt idx="36">
                  <c:v>75996.911306255832</c:v>
                </c:pt>
                <c:pt idx="37">
                  <c:v>75266.690843370612</c:v>
                </c:pt>
                <c:pt idx="38">
                  <c:v>74532.819278170966</c:v>
                </c:pt>
                <c:pt idx="39">
                  <c:v>73795.278355145332</c:v>
                </c:pt>
                <c:pt idx="40">
                  <c:v>73054.049727504564</c:v>
                </c:pt>
                <c:pt idx="41">
                  <c:v>72309.114956725592</c:v>
                </c:pt>
                <c:pt idx="42">
                  <c:v>71560.455512092725</c:v>
                </c:pt>
                <c:pt idx="43">
                  <c:v>70808.052770236696</c:v>
                </c:pt>
                <c:pt idx="44">
                  <c:v>70051.888014671378</c:v>
                </c:pt>
                <c:pt idx="45">
                  <c:v>69291.942435328237</c:v>
                </c:pt>
                <c:pt idx="46">
                  <c:v>68528.197128088388</c:v>
                </c:pt>
                <c:pt idx="47">
                  <c:v>67760.633094312332</c:v>
                </c:pt>
                <c:pt idx="48">
                  <c:v>66989.2312403674</c:v>
                </c:pt>
                <c:pt idx="49">
                  <c:v>66213.97237715275</c:v>
                </c:pt>
                <c:pt idx="50">
                  <c:v>65434.837219622015</c:v>
                </c:pt>
                <c:pt idx="51">
                  <c:v>64651.80638630363</c:v>
                </c:pt>
                <c:pt idx="52">
                  <c:v>63864.860398818651</c:v>
                </c:pt>
                <c:pt idx="53">
                  <c:v>63073.979681396253</c:v>
                </c:pt>
                <c:pt idx="54">
                  <c:v>62279.14456038674</c:v>
                </c:pt>
                <c:pt idx="55">
                  <c:v>61480.335263772176</c:v>
                </c:pt>
                <c:pt idx="56">
                  <c:v>60677.531920674541</c:v>
                </c:pt>
                <c:pt idx="57">
                  <c:v>59870.714560861416</c:v>
                </c:pt>
                <c:pt idx="58">
                  <c:v>59059.86311424923</c:v>
                </c:pt>
                <c:pt idx="59">
                  <c:v>58244.957410403978</c:v>
                </c:pt>
                <c:pt idx="60">
                  <c:v>57425.977178039502</c:v>
                </c:pt>
                <c:pt idx="61">
                  <c:v>56602.902044513205</c:v>
                </c:pt>
                <c:pt idx="62">
                  <c:v>55775.711535319278</c:v>
                </c:pt>
                <c:pt idx="63">
                  <c:v>54944.385073579382</c:v>
                </c:pt>
                <c:pt idx="64">
                  <c:v>54108.901979530783</c:v>
                </c:pt>
                <c:pt idx="65">
                  <c:v>53269.241470011941</c:v>
                </c:pt>
                <c:pt idx="66">
                  <c:v>52425.382657945505</c:v>
                </c:pt>
                <c:pt idx="67">
                  <c:v>51577.304551818735</c:v>
                </c:pt>
                <c:pt idx="68">
                  <c:v>50724.986055161338</c:v>
                </c:pt>
                <c:pt idx="69">
                  <c:v>49868.405966020648</c:v>
                </c:pt>
                <c:pt idx="70">
                  <c:v>49007.542976434255</c:v>
                </c:pt>
                <c:pt idx="71">
                  <c:v>48142.375671899936</c:v>
                </c:pt>
                <c:pt idx="72">
                  <c:v>47272.882530842944</c:v>
                </c:pt>
                <c:pt idx="73">
                  <c:v>46399.041924080666</c:v>
                </c:pt>
                <c:pt idx="74">
                  <c:v>45520.832114284574</c:v>
                </c:pt>
                <c:pt idx="75">
                  <c:v>44638.231255439503</c:v>
                </c:pt>
                <c:pt idx="76">
                  <c:v>43751.217392300205</c:v>
                </c:pt>
                <c:pt idx="77">
                  <c:v>42859.768459845211</c:v>
                </c:pt>
                <c:pt idx="78">
                  <c:v>41963.86228272794</c:v>
                </c:pt>
                <c:pt idx="79">
                  <c:v>41063.476574725086</c:v>
                </c:pt>
                <c:pt idx="80">
                  <c:v>40158.58893818222</c:v>
                </c:pt>
                <c:pt idx="81">
                  <c:v>39249.17686345664</c:v>
                </c:pt>
                <c:pt idx="82">
                  <c:v>38335.217728357427</c:v>
                </c:pt>
                <c:pt idx="83">
                  <c:v>37416.688797582719</c:v>
                </c:pt>
                <c:pt idx="84">
                  <c:v>36493.567222154139</c:v>
                </c:pt>
                <c:pt idx="85">
                  <c:v>35565.830038848413</c:v>
                </c:pt>
                <c:pt idx="86">
                  <c:v>34633.454169626159</c:v>
                </c:pt>
                <c:pt idx="87">
                  <c:v>33696.416421057795</c:v>
                </c:pt>
                <c:pt idx="88">
                  <c:v>32754.693483746589</c:v>
                </c:pt>
                <c:pt idx="89">
                  <c:v>31808.261931748828</c:v>
                </c:pt>
                <c:pt idx="90">
                  <c:v>30857.098221991077</c:v>
                </c:pt>
                <c:pt idx="91">
                  <c:v>29901.178693684538</c:v>
                </c:pt>
                <c:pt idx="92">
                  <c:v>28940.479567736467</c:v>
                </c:pt>
                <c:pt idx="93">
                  <c:v>27974.976946158655</c:v>
                </c:pt>
                <c:pt idx="94">
                  <c:v>27004.646811472954</c:v>
                </c:pt>
                <c:pt idx="95">
                  <c:v>26029.465026113823</c:v>
                </c:pt>
                <c:pt idx="96">
                  <c:v>25049.407331827897</c:v>
                </c:pt>
                <c:pt idx="97">
                  <c:v>24064.449349070543</c:v>
                </c:pt>
                <c:pt idx="98">
                  <c:v>23074.5665763994</c:v>
                </c:pt>
                <c:pt idx="99">
                  <c:v>22079.734389864901</c:v>
                </c:pt>
                <c:pt idx="100">
                  <c:v>21079.928042397732</c:v>
                </c:pt>
                <c:pt idx="101">
                  <c:v>20075.122663193226</c:v>
                </c:pt>
                <c:pt idx="102">
                  <c:v>19065.293257092697</c:v>
                </c:pt>
                <c:pt idx="103">
                  <c:v>18050.414703961666</c:v>
                </c:pt>
                <c:pt idx="104">
                  <c:v>17030.461758064979</c:v>
                </c:pt>
                <c:pt idx="105">
                  <c:v>16005.40904743881</c:v>
                </c:pt>
                <c:pt idx="106">
                  <c:v>14975.231073259511</c:v>
                </c:pt>
                <c:pt idx="107">
                  <c:v>13939.902209209313</c:v>
                </c:pt>
                <c:pt idx="108">
                  <c:v>12899.396700838864</c:v>
                </c:pt>
                <c:pt idx="109">
                  <c:v>11853.688664926563</c:v>
                </c:pt>
                <c:pt idx="110">
                  <c:v>10802.752088834703</c:v>
                </c:pt>
                <c:pt idx="111">
                  <c:v>9746.5608298623811</c:v>
                </c:pt>
                <c:pt idx="112">
                  <c:v>8685.088614595199</c:v>
                </c:pt>
                <c:pt idx="113">
                  <c:v>7618.3090382516802</c:v>
                </c:pt>
                <c:pt idx="114">
                  <c:v>6546.1955640264441</c:v>
                </c:pt>
                <c:pt idx="115">
                  <c:v>5468.7215224300817</c:v>
                </c:pt>
                <c:pt idx="116">
                  <c:v>4385.8601106257374</c:v>
                </c:pt>
                <c:pt idx="117">
                  <c:v>3297.5843917623715</c:v>
                </c:pt>
                <c:pt idx="118">
                  <c:v>2203.8672943046886</c:v>
                </c:pt>
                <c:pt idx="119">
                  <c:v>1104.6816113597174</c:v>
                </c:pt>
                <c:pt idx="120">
                  <c:v>2.1373125491663814E-11</c:v>
                </c:pt>
              </c:numCache>
            </c:numRef>
          </c:val>
          <c:smooth val="0"/>
          <c:extLst>
            <c:ext xmlns:c16="http://schemas.microsoft.com/office/drawing/2014/chart" uri="{C3380CC4-5D6E-409C-BE32-E72D297353CC}">
              <c16:uniqueId val="{00000002-3281-459A-8564-D2471C079CED}"/>
            </c:ext>
          </c:extLst>
        </c:ser>
        <c:dLbls>
          <c:showLegendKey val="0"/>
          <c:showVal val="0"/>
          <c:showCatName val="0"/>
          <c:showSerName val="0"/>
          <c:showPercent val="0"/>
          <c:showBubbleSize val="0"/>
        </c:dLbls>
        <c:marker val="1"/>
        <c:smooth val="0"/>
        <c:axId val="1961014751"/>
        <c:axId val="1961014271"/>
        <c:extLst/>
      </c:lineChart>
      <c:catAx>
        <c:axId val="1961014751"/>
        <c:scaling>
          <c:orientation val="minMax"/>
        </c:scaling>
        <c:delete val="0"/>
        <c:axPos val="b"/>
        <c:title>
          <c:tx>
            <c:rich>
              <a:bodyPr rot="0" spcFirstLastPara="1" vertOverflow="ellipsis" vert="horz" wrap="square" anchor="ctr" anchorCtr="1"/>
              <a:lstStyle/>
              <a:p>
                <a:pPr>
                  <a:defRPr sz="1600" b="1" i="0" u="none" strike="noStrike" kern="1200" baseline="0">
                    <a:solidFill>
                      <a:schemeClr val="tx2"/>
                    </a:solidFill>
                    <a:latin typeface="Aptos" panose="020B0004020202020204" pitchFamily="34" charset="0"/>
                    <a:ea typeface="+mn-ea"/>
                    <a:cs typeface="+mn-cs"/>
                  </a:defRPr>
                </a:pPr>
                <a:r>
                  <a:rPr lang="en-US" sz="1600"/>
                  <a:t>Months of Loan Repayment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ptos" panose="020B0004020202020204" pitchFamily="34" charset="0"/>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chemeClr val="tx2"/>
                </a:solidFill>
                <a:latin typeface="Aptos" panose="020B0004020202020204" pitchFamily="34" charset="0"/>
                <a:ea typeface="+mn-ea"/>
                <a:cs typeface="+mn-cs"/>
              </a:defRPr>
            </a:pPr>
            <a:endParaRPr lang="en-US"/>
          </a:p>
        </c:txPr>
        <c:crossAx val="1961014271"/>
        <c:crosses val="autoZero"/>
        <c:auto val="1"/>
        <c:lblAlgn val="ctr"/>
        <c:lblOffset val="100"/>
        <c:noMultiLvlLbl val="0"/>
      </c:catAx>
      <c:valAx>
        <c:axId val="1961014271"/>
        <c:scaling>
          <c:orientation val="minMax"/>
        </c:scaling>
        <c:delete val="0"/>
        <c:axPos val="l"/>
        <c:majorGridlines>
          <c:spPr>
            <a:ln w="9525" cap="flat" cmpd="sng" algn="ctr">
              <a:solidFill>
                <a:schemeClr val="tx2">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Aptos" panose="020B0004020202020204" pitchFamily="34" charset="0"/>
                <a:ea typeface="+mn-ea"/>
                <a:cs typeface="+mn-cs"/>
              </a:defRPr>
            </a:pPr>
            <a:endParaRPr lang="en-US"/>
          </a:p>
        </c:txPr>
        <c:crossAx val="1961014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Aptos" panose="020B0004020202020204" pitchFamily="34" charset="0"/>
              <a:ea typeface="+mn-ea"/>
              <a:cs typeface="+mn-cs"/>
            </a:defRPr>
          </a:pPr>
          <a:endParaRPr lang="en-US"/>
        </a:p>
      </c:txPr>
    </c:legend>
    <c:plotVisOnly val="1"/>
    <c:dispBlanksAs val="span"/>
    <c:showDLblsOverMax val="0"/>
  </c:chart>
  <c:spPr>
    <a:solidFill>
      <a:schemeClr val="bg1"/>
    </a:solidFill>
    <a:ln w="9525" cap="flat" cmpd="sng" algn="ctr">
      <a:solidFill>
        <a:schemeClr val="tx2">
          <a:lumMod val="15000"/>
          <a:lumOff val="85000"/>
        </a:schemeClr>
      </a:solidFill>
      <a:round/>
    </a:ln>
    <a:effectLst/>
  </c:spPr>
  <c:txPr>
    <a:bodyPr/>
    <a:lstStyle/>
    <a:p>
      <a:pPr>
        <a:defRPr sz="1800">
          <a:latin typeface="Aptos" panose="020B0004020202020204" pitchFamily="34"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petros.us/about-finlit"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47</xdr:row>
      <xdr:rowOff>219075</xdr:rowOff>
    </xdr:from>
    <xdr:to>
      <xdr:col>1</xdr:col>
      <xdr:colOff>1266825</xdr:colOff>
      <xdr:row>66</xdr:row>
      <xdr:rowOff>180975</xdr:rowOff>
    </xdr:to>
    <xdr:graphicFrame macro="">
      <xdr:nvGraphicFramePr>
        <xdr:cNvPr id="3" name="Chart 2">
          <a:extLst>
            <a:ext uri="{FF2B5EF4-FFF2-40B4-BE49-F238E27FC236}">
              <a16:creationId xmlns:a16="http://schemas.microsoft.com/office/drawing/2014/main" id="{7F7098EA-7EF0-44FE-A554-18DFF6230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17</xdr:row>
      <xdr:rowOff>9525</xdr:rowOff>
    </xdr:from>
    <xdr:to>
      <xdr:col>1</xdr:col>
      <xdr:colOff>1266825</xdr:colOff>
      <xdr:row>34</xdr:row>
      <xdr:rowOff>230505</xdr:rowOff>
    </xdr:to>
    <xdr:graphicFrame macro="">
      <xdr:nvGraphicFramePr>
        <xdr:cNvPr id="4" name="Chart 3">
          <a:extLst>
            <a:ext uri="{FF2B5EF4-FFF2-40B4-BE49-F238E27FC236}">
              <a16:creationId xmlns:a16="http://schemas.microsoft.com/office/drawing/2014/main" id="{43EFA63C-8E0A-430D-9BA7-6E764C61F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238125</xdr:colOff>
      <xdr:row>0</xdr:row>
      <xdr:rowOff>57150</xdr:rowOff>
    </xdr:from>
    <xdr:to>
      <xdr:col>1</xdr:col>
      <xdr:colOff>1152525</xdr:colOff>
      <xdr:row>1</xdr:row>
      <xdr:rowOff>171450</xdr:rowOff>
    </xdr:to>
    <xdr:pic>
      <xdr:nvPicPr>
        <xdr:cNvPr id="2" name="Picture 1" descr="A logo with text and a building and leaves&#10;&#10;Description automatically generated with medium confidence">
          <a:hlinkClick xmlns:r="http://schemas.openxmlformats.org/officeDocument/2006/relationships" r:id="rId3"/>
          <a:extLst>
            <a:ext uri="{FF2B5EF4-FFF2-40B4-BE49-F238E27FC236}">
              <a16:creationId xmlns:a16="http://schemas.microsoft.com/office/drawing/2014/main" id="{138786DD-A602-0A20-EDA7-080BACD150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4425" y="57150"/>
          <a:ext cx="914400" cy="91440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28E9D-995A-4261-A913-5B36EED9FAAA}">
  <dimension ref="A1:B47"/>
  <sheetViews>
    <sheetView tabSelected="1" view="pageBreakPreview" zoomScaleNormal="100" zoomScaleSheetLayoutView="100" workbookViewId="0"/>
  </sheetViews>
  <sheetFormatPr defaultRowHeight="21" x14ac:dyDescent="0.35"/>
  <cols>
    <col min="1" max="1" width="70.28515625" style="6" customWidth="1"/>
    <col min="2" max="2" width="19.140625" style="2" bestFit="1" customWidth="1"/>
    <col min="3" max="16384" width="9.140625" style="2"/>
  </cols>
  <sheetData>
    <row r="1" spans="1:2" ht="63" x14ac:dyDescent="0.35">
      <c r="A1" s="6" t="s">
        <v>30</v>
      </c>
    </row>
    <row r="3" spans="1:2" ht="36" x14ac:dyDescent="0.55000000000000004">
      <c r="A3" s="11" t="s">
        <v>31</v>
      </c>
    </row>
    <row r="4" spans="1:2" ht="93" x14ac:dyDescent="0.7">
      <c r="A4" s="12" t="s">
        <v>29</v>
      </c>
    </row>
    <row r="6" spans="1:2" ht="96" x14ac:dyDescent="0.4">
      <c r="A6" s="9" t="s">
        <v>10</v>
      </c>
    </row>
    <row r="8" spans="1:2" x14ac:dyDescent="0.35">
      <c r="A8" s="7" t="s">
        <v>11</v>
      </c>
    </row>
    <row r="9" spans="1:2" ht="38.25" x14ac:dyDescent="0.35">
      <c r="A9" s="6" t="s">
        <v>12</v>
      </c>
      <c r="B9" s="3">
        <v>100000</v>
      </c>
    </row>
    <row r="10" spans="1:2" ht="38.25" x14ac:dyDescent="0.35">
      <c r="A10" s="6" t="s">
        <v>13</v>
      </c>
      <c r="B10" s="4">
        <v>6</v>
      </c>
    </row>
    <row r="11" spans="1:2" ht="38.25" x14ac:dyDescent="0.35">
      <c r="A11" s="6" t="s">
        <v>14</v>
      </c>
      <c r="B11" s="4">
        <v>10</v>
      </c>
    </row>
    <row r="12" spans="1:2" ht="85.5" x14ac:dyDescent="0.35">
      <c r="A12" s="6" t="s">
        <v>15</v>
      </c>
      <c r="B12" s="4">
        <v>8</v>
      </c>
    </row>
    <row r="14" spans="1:2" ht="75" x14ac:dyDescent="0.35">
      <c r="A14" s="6" t="s">
        <v>20</v>
      </c>
      <c r="B14" s="5">
        <f>PMT(B10/100/12,B11*12,-B9)</f>
        <v>1110.2050194164945</v>
      </c>
    </row>
    <row r="15" spans="1:2" ht="106.5" x14ac:dyDescent="0.35">
      <c r="A15" s="6" t="s">
        <v>19</v>
      </c>
      <c r="B15" s="5">
        <f>B14*12/(B12/100)</f>
        <v>166530.75291247416</v>
      </c>
    </row>
    <row r="16" spans="1:2" ht="69.75" x14ac:dyDescent="0.35">
      <c r="A16" s="6" t="s">
        <v>25</v>
      </c>
      <c r="B16" s="5">
        <f>(PMT(B10/100/12,B11*12,-B9)*B11*12)-B9</f>
        <v>33224.60232997936</v>
      </c>
    </row>
    <row r="37" spans="1:2" ht="42" x14ac:dyDescent="0.35">
      <c r="A37" s="7" t="s">
        <v>1</v>
      </c>
    </row>
    <row r="38" spans="1:2" ht="85.5" x14ac:dyDescent="0.35">
      <c r="A38" s="6" t="s">
        <v>18</v>
      </c>
      <c r="B38" s="3">
        <v>900</v>
      </c>
    </row>
    <row r="39" spans="1:2" ht="42" x14ac:dyDescent="0.35">
      <c r="A39" s="6" t="s">
        <v>0</v>
      </c>
      <c r="B39" s="10">
        <f>IF($B$38&lt;=(($B$9*B10/100)/12),"Your Monthly Payment is Too Low!",NPER(B10/100/12,-$B$38,$B$9)/12)</f>
        <v>13.549264275486729</v>
      </c>
    </row>
    <row r="41" spans="1:2" ht="63" x14ac:dyDescent="0.35">
      <c r="A41" s="7" t="s">
        <v>2</v>
      </c>
    </row>
    <row r="42" spans="1:2" ht="101.25" x14ac:dyDescent="0.35">
      <c r="A42" s="6" t="s">
        <v>23</v>
      </c>
      <c r="B42" s="3">
        <v>65000</v>
      </c>
    </row>
    <row r="43" spans="1:2" x14ac:dyDescent="0.35">
      <c r="A43" s="6" t="s">
        <v>3</v>
      </c>
      <c r="B43" s="5">
        <f>PV(B10/100/12,B11*12,-B42*(B12/100/12))</f>
        <v>39031.829775105551</v>
      </c>
    </row>
    <row r="45" spans="1:2" ht="42" x14ac:dyDescent="0.35">
      <c r="A45" s="7" t="s">
        <v>16</v>
      </c>
    </row>
    <row r="46" spans="1:2" ht="132.75" x14ac:dyDescent="0.35">
      <c r="A46" s="6" t="s">
        <v>17</v>
      </c>
      <c r="B46" s="4">
        <v>8</v>
      </c>
    </row>
    <row r="47" spans="1:2" ht="42" x14ac:dyDescent="0.35">
      <c r="A47" s="6" t="s">
        <v>24</v>
      </c>
      <c r="B47" s="5">
        <f>FV(B46/100/12,B11*12,-B14,0,1)</f>
        <v>204461.65725135169</v>
      </c>
    </row>
  </sheetData>
  <pageMargins left="0.7" right="0.7" top="0.75" bottom="0.75" header="0.3" footer="0.3"/>
  <pageSetup orientation="portrait" r:id="rId1"/>
  <rowBreaks count="3" manualBreakCount="3">
    <brk id="13" max="16383" man="1"/>
    <brk id="35" max="1" man="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809C-C158-4A88-A246-1B8FBCEFE55F}">
  <dimension ref="A1:K122"/>
  <sheetViews>
    <sheetView workbookViewId="0"/>
  </sheetViews>
  <sheetFormatPr defaultRowHeight="15.75" x14ac:dyDescent="0.25"/>
  <cols>
    <col min="1" max="1" width="16.28515625" style="1" bestFit="1" customWidth="1"/>
    <col min="2" max="2" width="23.42578125" style="1" bestFit="1" customWidth="1"/>
    <col min="3" max="3" width="24" style="1" bestFit="1" customWidth="1"/>
    <col min="4" max="4" width="44.42578125" style="1" bestFit="1" customWidth="1"/>
    <col min="5" max="5" width="41.140625" style="1" bestFit="1" customWidth="1"/>
    <col min="6" max="6" width="33.28515625" style="1" bestFit="1" customWidth="1"/>
    <col min="7" max="7" width="34.7109375" style="1" bestFit="1" customWidth="1"/>
    <col min="8" max="8" width="18.140625" style="8" bestFit="1" customWidth="1"/>
    <col min="9" max="9" width="23.7109375" style="8" bestFit="1" customWidth="1"/>
    <col min="10" max="10" width="27.7109375" style="8" bestFit="1" customWidth="1"/>
    <col min="11" max="11" width="40.140625" style="1" bestFit="1" customWidth="1"/>
  </cols>
  <sheetData>
    <row r="1" spans="1:11" x14ac:dyDescent="0.25">
      <c r="A1" s="1" t="s">
        <v>4</v>
      </c>
      <c r="B1" s="1" t="s">
        <v>5</v>
      </c>
      <c r="C1" s="1" t="s">
        <v>6</v>
      </c>
      <c r="D1" s="1" t="s">
        <v>7</v>
      </c>
      <c r="E1" s="1" t="s">
        <v>8</v>
      </c>
      <c r="F1" s="1" t="s">
        <v>21</v>
      </c>
      <c r="G1" s="1" t="s">
        <v>22</v>
      </c>
      <c r="H1" s="8" t="s">
        <v>26</v>
      </c>
      <c r="I1" s="8" t="s">
        <v>27</v>
      </c>
      <c r="J1" s="8" t="s">
        <v>28</v>
      </c>
      <c r="K1" s="1" t="s">
        <v>9</v>
      </c>
    </row>
    <row r="2" spans="1:11" x14ac:dyDescent="0.25">
      <c r="A2" s="1">
        <v>0</v>
      </c>
      <c r="B2" s="8">
        <f>'Student Loan Model'!$B$9</f>
        <v>100000</v>
      </c>
      <c r="K2" s="8"/>
    </row>
    <row r="3" spans="1:11" x14ac:dyDescent="0.25">
      <c r="A3" s="1">
        <v>1</v>
      </c>
      <c r="B3" s="8">
        <f>B2-D3</f>
        <v>99389.794980583509</v>
      </c>
      <c r="C3" s="8">
        <f>PMT('Student Loan Model'!$B$10/100/12,'Student Loan Model'!$B$11*12,-'Student Loan Model'!$B$9)</f>
        <v>1110.2050194164945</v>
      </c>
      <c r="D3" s="8">
        <f>PPMT('Student Loan Model'!$B$10/100/12,'Data Table for Charts'!A3,'Student Loan Model'!$B$11*12,-'Student Loan Model'!$B$9)</f>
        <v>610.20501941649445</v>
      </c>
      <c r="E3" s="8">
        <f>IPMT('Student Loan Model'!$B$10/100/12,'Data Table for Charts'!A3,'Student Loan Model'!$B$11*12,-'Student Loan Model'!$B$9)</f>
        <v>500</v>
      </c>
      <c r="F3" s="8">
        <f>F2+E3</f>
        <v>500</v>
      </c>
      <c r="G3" s="8">
        <f>G2+D3</f>
        <v>610.20501941649445</v>
      </c>
      <c r="H3" s="8">
        <f t="shared" ref="H3:H66" si="0">C3</f>
        <v>1110.2050194164945</v>
      </c>
      <c r="I3" s="8">
        <f>I2+H3</f>
        <v>1110.2050194164945</v>
      </c>
      <c r="J3" s="8">
        <f>K3-I3</f>
        <v>7.401366796098273</v>
      </c>
      <c r="K3" s="8">
        <f>FV('Student Loan Model'!$B$46/100/12,A3,-'Data Table for Charts'!C3,0,1)</f>
        <v>1117.6063862125927</v>
      </c>
    </row>
    <row r="4" spans="1:11" x14ac:dyDescent="0.25">
      <c r="A4" s="1">
        <v>2</v>
      </c>
      <c r="B4" s="8">
        <f t="shared" ref="B4:B34" si="1">B3-D4</f>
        <v>98776.538936069934</v>
      </c>
      <c r="C4" s="8">
        <f>PMT('Student Loan Model'!$B$10/100/12,'Student Loan Model'!$B$11*12,-'Student Loan Model'!$B$9)</f>
        <v>1110.2050194164945</v>
      </c>
      <c r="D4" s="8">
        <f>PPMT('Student Loan Model'!$B$10/100/12,'Data Table for Charts'!A4,'Student Loan Model'!$B$11*12,-'Student Loan Model'!$B$9)</f>
        <v>613.25604451357697</v>
      </c>
      <c r="E4" s="8">
        <f>IPMT('Student Loan Model'!$B$10/100/12,'Data Table for Charts'!A4,'Student Loan Model'!$B$11*12,-'Student Loan Model'!$B$9)</f>
        <v>496.94897490291766</v>
      </c>
      <c r="F4" s="8">
        <f t="shared" ref="F4:F67" si="2">F3+E4</f>
        <v>996.9489749029176</v>
      </c>
      <c r="G4" s="8">
        <f t="shared" ref="G4:G67" si="3">G3+D4</f>
        <v>1223.4610639300713</v>
      </c>
      <c r="H4" s="8">
        <f t="shared" si="0"/>
        <v>1110.2050194164945</v>
      </c>
      <c r="I4" s="8">
        <f t="shared" ref="I4:I67" si="4">I3+H4</f>
        <v>2220.4100388329889</v>
      </c>
      <c r="J4" s="8">
        <f t="shared" ref="J4:J67" si="5">K4-I4</f>
        <v>22.253442833625741</v>
      </c>
      <c r="K4" s="8">
        <f>FV('Student Loan Model'!$B$46/100/12,A4,-'Data Table for Charts'!C4,0,1)</f>
        <v>2242.6634816666146</v>
      </c>
    </row>
    <row r="5" spans="1:11" x14ac:dyDescent="0.25">
      <c r="A5" s="1">
        <v>3</v>
      </c>
      <c r="B5" s="8">
        <f t="shared" si="1"/>
        <v>98160.216611333788</v>
      </c>
      <c r="C5" s="8">
        <f>PMT('Student Loan Model'!$B$10/100/12,'Student Loan Model'!$B$11*12,-'Student Loan Model'!$B$9)</f>
        <v>1110.2050194164945</v>
      </c>
      <c r="D5" s="8">
        <f>PPMT('Student Loan Model'!$B$10/100/12,'Data Table for Charts'!A5,'Student Loan Model'!$B$11*12,-'Student Loan Model'!$B$9)</f>
        <v>616.32232473614488</v>
      </c>
      <c r="E5" s="8">
        <f>IPMT('Student Loan Model'!$B$10/100/12,'Data Table for Charts'!A5,'Student Loan Model'!$B$11*12,-'Student Loan Model'!$B$9)</f>
        <v>493.88269468034969</v>
      </c>
      <c r="F5" s="8">
        <f t="shared" si="2"/>
        <v>1490.8316695832673</v>
      </c>
      <c r="G5" s="8">
        <f t="shared" si="3"/>
        <v>1839.7833886662161</v>
      </c>
      <c r="H5" s="8">
        <f t="shared" si="0"/>
        <v>1110.2050194164945</v>
      </c>
      <c r="I5" s="8">
        <f t="shared" si="4"/>
        <v>3330.6150582494834</v>
      </c>
      <c r="J5" s="8">
        <f t="shared" si="5"/>
        <v>44.605899507503182</v>
      </c>
      <c r="K5" s="8">
        <f>FV('Student Loan Model'!$B$46/100/12,A5,-'Data Table for Charts'!C5,0,1)</f>
        <v>3375.2209577569865</v>
      </c>
    </row>
    <row r="6" spans="1:11" x14ac:dyDescent="0.25">
      <c r="A6" s="1">
        <v>4</v>
      </c>
      <c r="B6" s="8">
        <f t="shared" si="1"/>
        <v>97540.81267497396</v>
      </c>
      <c r="C6" s="8">
        <f>PMT('Student Loan Model'!$B$10/100/12,'Student Loan Model'!$B$11*12,-'Student Loan Model'!$B$9)</f>
        <v>1110.2050194164945</v>
      </c>
      <c r="D6" s="8">
        <f>PPMT('Student Loan Model'!$B$10/100/12,'Data Table for Charts'!A6,'Student Loan Model'!$B$11*12,-'Student Loan Model'!$B$9)</f>
        <v>619.40393635982559</v>
      </c>
      <c r="E6" s="8">
        <f>IPMT('Student Loan Model'!$B$10/100/12,'Data Table for Charts'!A6,'Student Loan Model'!$B$11*12,-'Student Loan Model'!$B$9)</f>
        <v>490.80108305666886</v>
      </c>
      <c r="F6" s="8">
        <f t="shared" si="2"/>
        <v>1981.6327526399361</v>
      </c>
      <c r="G6" s="8">
        <f t="shared" si="3"/>
        <v>2459.1873250260414</v>
      </c>
      <c r="H6" s="8">
        <f t="shared" si="0"/>
        <v>1110.2050194164945</v>
      </c>
      <c r="I6" s="8">
        <f t="shared" si="4"/>
        <v>4440.8200776659778</v>
      </c>
      <c r="J6" s="8">
        <f t="shared" si="5"/>
        <v>74.508739355311263</v>
      </c>
      <c r="K6" s="8">
        <f>FV('Student Loan Model'!$B$46/100/12,A6,-'Data Table for Charts'!C6,0,1)</f>
        <v>4515.3288170212891</v>
      </c>
    </row>
    <row r="7" spans="1:11" x14ac:dyDescent="0.25">
      <c r="A7" s="1">
        <v>5</v>
      </c>
      <c r="B7" s="8">
        <f t="shared" si="1"/>
        <v>96918.311718932338</v>
      </c>
      <c r="C7" s="8">
        <f>PMT('Student Loan Model'!$B$10/100/12,'Student Loan Model'!$B$11*12,-'Student Loan Model'!$B$9)</f>
        <v>1110.2050194164945</v>
      </c>
      <c r="D7" s="8">
        <f>PPMT('Student Loan Model'!$B$10/100/12,'Data Table for Charts'!A7,'Student Loan Model'!$B$11*12,-'Student Loan Model'!$B$9)</f>
        <v>622.5009560416247</v>
      </c>
      <c r="E7" s="8">
        <f>IPMT('Student Loan Model'!$B$10/100/12,'Data Table for Charts'!A7,'Student Loan Model'!$B$11*12,-'Student Loan Model'!$B$9)</f>
        <v>487.70406337486986</v>
      </c>
      <c r="F7" s="8">
        <f t="shared" si="2"/>
        <v>2469.3368160148061</v>
      </c>
      <c r="G7" s="8">
        <f t="shared" si="3"/>
        <v>3081.6882810676661</v>
      </c>
      <c r="H7" s="8">
        <f t="shared" si="0"/>
        <v>1110.2050194164945</v>
      </c>
      <c r="I7" s="8">
        <f t="shared" si="4"/>
        <v>5551.0250970824727</v>
      </c>
      <c r="J7" s="8">
        <f t="shared" si="5"/>
        <v>112.01229826488361</v>
      </c>
      <c r="K7" s="8">
        <f>FV('Student Loan Model'!$B$46/100/12,A7,-'Data Table for Charts'!C7,0,1)</f>
        <v>5663.0373953473563</v>
      </c>
    </row>
    <row r="8" spans="1:11" x14ac:dyDescent="0.25">
      <c r="A8" s="1">
        <v>6</v>
      </c>
      <c r="B8" s="8">
        <f t="shared" si="1"/>
        <v>96292.698258110511</v>
      </c>
      <c r="C8" s="8">
        <f>PMT('Student Loan Model'!$B$10/100/12,'Student Loan Model'!$B$11*12,-'Student Loan Model'!$B$9)</f>
        <v>1110.2050194164945</v>
      </c>
      <c r="D8" s="8">
        <f>PPMT('Student Loan Model'!$B$10/100/12,'Data Table for Charts'!A8,'Student Loan Model'!$B$11*12,-'Student Loan Model'!$B$9)</f>
        <v>625.61346082183286</v>
      </c>
      <c r="E8" s="8">
        <f>IPMT('Student Loan Model'!$B$10/100/12,'Data Table for Charts'!A8,'Student Loan Model'!$B$11*12,-'Student Loan Model'!$B$9)</f>
        <v>484.59155859466165</v>
      </c>
      <c r="F8" s="8">
        <f t="shared" si="2"/>
        <v>2953.9283746094679</v>
      </c>
      <c r="G8" s="8">
        <f t="shared" si="3"/>
        <v>3707.3017418894988</v>
      </c>
      <c r="H8" s="8">
        <f t="shared" si="0"/>
        <v>1110.2050194164945</v>
      </c>
      <c r="I8" s="8">
        <f t="shared" si="4"/>
        <v>6661.2301164989676</v>
      </c>
      <c r="J8" s="8">
        <f t="shared" si="5"/>
        <v>157.16724769664233</v>
      </c>
      <c r="K8" s="8">
        <f>FV('Student Loan Model'!$B$46/100/12,A8,-'Data Table for Charts'!C8,0,1)</f>
        <v>6818.39736419561</v>
      </c>
    </row>
    <row r="9" spans="1:11" x14ac:dyDescent="0.25">
      <c r="A9" s="1">
        <v>7</v>
      </c>
      <c r="B9" s="8">
        <f t="shared" si="1"/>
        <v>95663.956729984566</v>
      </c>
      <c r="C9" s="8">
        <f>PMT('Student Loan Model'!$B$10/100/12,'Student Loan Model'!$B$11*12,-'Student Loan Model'!$B$9)</f>
        <v>1110.2050194164945</v>
      </c>
      <c r="D9" s="8">
        <f>PPMT('Student Loan Model'!$B$10/100/12,'Data Table for Charts'!A9,'Student Loan Model'!$B$11*12,-'Student Loan Model'!$B$9)</f>
        <v>628.74152812594195</v>
      </c>
      <c r="E9" s="8">
        <f>IPMT('Student Loan Model'!$B$10/100/12,'Data Table for Charts'!A9,'Student Loan Model'!$B$11*12,-'Student Loan Model'!$B$9)</f>
        <v>481.4634912905525</v>
      </c>
      <c r="F9" s="8">
        <f t="shared" si="2"/>
        <v>3435.3918659000205</v>
      </c>
      <c r="G9" s="8">
        <f t="shared" si="3"/>
        <v>4336.0432700154406</v>
      </c>
      <c r="H9" s="8">
        <f t="shared" si="0"/>
        <v>1110.2050194164945</v>
      </c>
      <c r="I9" s="8">
        <f t="shared" si="4"/>
        <v>7771.4351359154625</v>
      </c>
      <c r="J9" s="8">
        <f t="shared" si="5"/>
        <v>210.02459692070715</v>
      </c>
      <c r="K9" s="8">
        <f>FV('Student Loan Model'!$B$46/100/12,A9,-'Data Table for Charts'!C9,0,1)</f>
        <v>7981.4597328361697</v>
      </c>
    </row>
    <row r="10" spans="1:11" x14ac:dyDescent="0.25">
      <c r="A10" s="1">
        <v>8</v>
      </c>
      <c r="B10" s="8">
        <f t="shared" si="1"/>
        <v>95032.071494217991</v>
      </c>
      <c r="C10" s="8">
        <f>PMT('Student Loan Model'!$B$10/100/12,'Student Loan Model'!$B$11*12,-'Student Loan Model'!$B$9)</f>
        <v>1110.2050194164945</v>
      </c>
      <c r="D10" s="8">
        <f>PPMT('Student Loan Model'!$B$10/100/12,'Data Table for Charts'!A10,'Student Loan Model'!$B$11*12,-'Student Loan Model'!$B$9)</f>
        <v>631.88523576657178</v>
      </c>
      <c r="E10" s="8">
        <f>IPMT('Student Loan Model'!$B$10/100/12,'Data Table for Charts'!A10,'Student Loan Model'!$B$11*12,-'Student Loan Model'!$B$9)</f>
        <v>478.31978364992278</v>
      </c>
      <c r="F10" s="8">
        <f t="shared" si="2"/>
        <v>3913.7116495499431</v>
      </c>
      <c r="G10" s="8">
        <f t="shared" si="3"/>
        <v>4967.9285057820125</v>
      </c>
      <c r="H10" s="8">
        <f t="shared" si="0"/>
        <v>1110.2050194164945</v>
      </c>
      <c r="I10" s="8">
        <f t="shared" si="4"/>
        <v>8881.6401553319574</v>
      </c>
      <c r="J10" s="8">
        <f t="shared" si="5"/>
        <v>270.63569526904575</v>
      </c>
      <c r="K10" s="8">
        <f>FV('Student Loan Model'!$B$46/100/12,A10,-'Data Table for Charts'!C10,0,1)</f>
        <v>9152.2758506010032</v>
      </c>
    </row>
    <row r="11" spans="1:11" x14ac:dyDescent="0.25">
      <c r="A11" s="1">
        <v>9</v>
      </c>
      <c r="B11" s="8">
        <f t="shared" si="1"/>
        <v>94397.02683227259</v>
      </c>
      <c r="C11" s="8">
        <f>PMT('Student Loan Model'!$B$10/100/12,'Student Loan Model'!$B$11*12,-'Student Loan Model'!$B$9)</f>
        <v>1110.2050194164945</v>
      </c>
      <c r="D11" s="8">
        <f>PPMT('Student Loan Model'!$B$10/100/12,'Data Table for Charts'!A11,'Student Loan Model'!$B$11*12,-'Student Loan Model'!$B$9)</f>
        <v>635.04466194540464</v>
      </c>
      <c r="E11" s="8">
        <f>IPMT('Student Loan Model'!$B$10/100/12,'Data Table for Charts'!A11,'Student Loan Model'!$B$11*12,-'Student Loan Model'!$B$9)</f>
        <v>475.16035747108987</v>
      </c>
      <c r="F11" s="8">
        <f t="shared" si="2"/>
        <v>4388.8720070210329</v>
      </c>
      <c r="G11" s="8">
        <f t="shared" si="3"/>
        <v>5602.9731677274176</v>
      </c>
      <c r="H11" s="8">
        <f t="shared" si="0"/>
        <v>1110.2050194164945</v>
      </c>
      <c r="I11" s="8">
        <f t="shared" si="4"/>
        <v>9991.8451747484523</v>
      </c>
      <c r="J11" s="8">
        <f t="shared" si="5"/>
        <v>339.05223440247573</v>
      </c>
      <c r="K11" s="8">
        <f>FV('Student Loan Model'!$B$46/100/12,A11,-'Data Table for Charts'!C11,0,1)</f>
        <v>10330.897409150928</v>
      </c>
    </row>
    <row r="12" spans="1:11" x14ac:dyDescent="0.25">
      <c r="A12" s="1">
        <v>10</v>
      </c>
      <c r="B12" s="8">
        <f t="shared" si="1"/>
        <v>93758.806947017452</v>
      </c>
      <c r="C12" s="8">
        <f>PMT('Student Loan Model'!$B$10/100/12,'Student Loan Model'!$B$11*12,-'Student Loan Model'!$B$9)</f>
        <v>1110.2050194164945</v>
      </c>
      <c r="D12" s="8">
        <f>PPMT('Student Loan Model'!$B$10/100/12,'Data Table for Charts'!A12,'Student Loan Model'!$B$11*12,-'Student Loan Model'!$B$9)</f>
        <v>638.21988525513166</v>
      </c>
      <c r="E12" s="8">
        <f>IPMT('Student Loan Model'!$B$10/100/12,'Data Table for Charts'!A12,'Student Loan Model'!$B$11*12,-'Student Loan Model'!$B$9)</f>
        <v>471.98513416136291</v>
      </c>
      <c r="F12" s="8">
        <f t="shared" si="2"/>
        <v>4860.8571411823959</v>
      </c>
      <c r="G12" s="8">
        <f t="shared" si="3"/>
        <v>6241.1930529825495</v>
      </c>
      <c r="H12" s="8">
        <f t="shared" si="0"/>
        <v>1110.2050194164945</v>
      </c>
      <c r="I12" s="8">
        <f t="shared" si="4"/>
        <v>11102.050194164947</v>
      </c>
      <c r="J12" s="8">
        <f t="shared" si="5"/>
        <v>415.32625059292332</v>
      </c>
      <c r="K12" s="8">
        <f>FV('Student Loan Model'!$B$46/100/12,A12,-'Data Table for Charts'!C12,0,1)</f>
        <v>11517.376444757871</v>
      </c>
    </row>
    <row r="13" spans="1:11" x14ac:dyDescent="0.25">
      <c r="A13" s="1">
        <v>11</v>
      </c>
      <c r="B13" s="8">
        <f t="shared" si="1"/>
        <v>93117.395962336042</v>
      </c>
      <c r="C13" s="8">
        <f>PMT('Student Loan Model'!$B$10/100/12,'Student Loan Model'!$B$11*12,-'Student Loan Model'!$B$9)</f>
        <v>1110.2050194164945</v>
      </c>
      <c r="D13" s="8">
        <f>PPMT('Student Loan Model'!$B$10/100/12,'Data Table for Charts'!A13,'Student Loan Model'!$B$11*12,-'Student Loan Model'!$B$9)</f>
        <v>641.41098468140717</v>
      </c>
      <c r="E13" s="8">
        <f>IPMT('Student Loan Model'!$B$10/100/12,'Data Table for Charts'!A13,'Student Loan Model'!$B$11*12,-'Student Loan Model'!$B$9)</f>
        <v>468.79403473508728</v>
      </c>
      <c r="F13" s="8">
        <f t="shared" si="2"/>
        <v>5329.6511759174828</v>
      </c>
      <c r="G13" s="8">
        <f t="shared" si="3"/>
        <v>6882.6040376639567</v>
      </c>
      <c r="H13" s="8">
        <f t="shared" si="0"/>
        <v>1110.2050194164945</v>
      </c>
      <c r="I13" s="8">
        <f t="shared" si="4"/>
        <v>12212.255213581442</v>
      </c>
      <c r="J13" s="8">
        <f t="shared" si="5"/>
        <v>499.51012702074331</v>
      </c>
      <c r="K13" s="8">
        <f>FV('Student Loan Model'!$B$46/100/12,A13,-'Data Table for Charts'!C13,0,1)</f>
        <v>12711.765340602185</v>
      </c>
    </row>
    <row r="14" spans="1:11" x14ac:dyDescent="0.25">
      <c r="A14" s="1">
        <v>12</v>
      </c>
      <c r="B14" s="8">
        <f t="shared" si="1"/>
        <v>92472.777922731228</v>
      </c>
      <c r="C14" s="8">
        <f>PMT('Student Loan Model'!$B$10/100/12,'Student Loan Model'!$B$11*12,-'Student Loan Model'!$B$9)</f>
        <v>1110.2050194164945</v>
      </c>
      <c r="D14" s="8">
        <f>PPMT('Student Loan Model'!$B$10/100/12,'Data Table for Charts'!A14,'Student Loan Model'!$B$11*12,-'Student Loan Model'!$B$9)</f>
        <v>644.61803960481427</v>
      </c>
      <c r="E14" s="8">
        <f>IPMT('Student Loan Model'!$B$10/100/12,'Data Table for Charts'!A14,'Student Loan Model'!$B$11*12,-'Student Loan Model'!$B$9)</f>
        <v>465.58697981168024</v>
      </c>
      <c r="F14" s="8">
        <f t="shared" si="2"/>
        <v>5795.2381557291628</v>
      </c>
      <c r="G14" s="8">
        <f t="shared" si="3"/>
        <v>7527.2220772687706</v>
      </c>
      <c r="H14" s="8">
        <f t="shared" si="0"/>
        <v>1110.2050194164945</v>
      </c>
      <c r="I14" s="8">
        <f t="shared" si="4"/>
        <v>13322.460232997937</v>
      </c>
      <c r="J14" s="8">
        <f t="shared" si="5"/>
        <v>591.65659608751776</v>
      </c>
      <c r="K14" s="8">
        <f>FV('Student Loan Model'!$B$46/100/12,A14,-'Data Table for Charts'!C14,0,1)</f>
        <v>13914.116829085455</v>
      </c>
    </row>
    <row r="15" spans="1:11" x14ac:dyDescent="0.25">
      <c r="A15" s="1">
        <v>13</v>
      </c>
      <c r="B15" s="8">
        <f t="shared" si="1"/>
        <v>91824.936792928391</v>
      </c>
      <c r="C15" s="8">
        <f>PMT('Student Loan Model'!$B$10/100/12,'Student Loan Model'!$B$11*12,-'Student Loan Model'!$B$9)</f>
        <v>1110.2050194164945</v>
      </c>
      <c r="D15" s="8">
        <f>PPMT('Student Loan Model'!$B$10/100/12,'Data Table for Charts'!A15,'Student Loan Model'!$B$11*12,-'Student Loan Model'!$B$9)</f>
        <v>647.8411298028384</v>
      </c>
      <c r="E15" s="8">
        <f>IPMT('Student Loan Model'!$B$10/100/12,'Data Table for Charts'!A15,'Student Loan Model'!$B$11*12,-'Student Loan Model'!$B$9)</f>
        <v>462.36388961365617</v>
      </c>
      <c r="F15" s="8">
        <f t="shared" si="2"/>
        <v>6257.6020453428191</v>
      </c>
      <c r="G15" s="8">
        <f t="shared" si="3"/>
        <v>8175.0632070716092</v>
      </c>
      <c r="H15" s="8">
        <f t="shared" si="0"/>
        <v>1110.2050194164945</v>
      </c>
      <c r="I15" s="8">
        <f t="shared" si="4"/>
        <v>14432.665252414432</v>
      </c>
      <c r="J15" s="8">
        <f t="shared" si="5"/>
        <v>691.81874174420227</v>
      </c>
      <c r="K15" s="8">
        <f>FV('Student Loan Model'!$B$46/100/12,A15,-'Data Table for Charts'!C15,0,1)</f>
        <v>15124.483994158634</v>
      </c>
    </row>
    <row r="16" spans="1:11" x14ac:dyDescent="0.25">
      <c r="A16" s="1">
        <v>14</v>
      </c>
      <c r="B16" s="8">
        <f t="shared" si="1"/>
        <v>91173.856457476533</v>
      </c>
      <c r="C16" s="8">
        <f>PMT('Student Loan Model'!$B$10/100/12,'Student Loan Model'!$B$11*12,-'Student Loan Model'!$B$9)</f>
        <v>1110.2050194164945</v>
      </c>
      <c r="D16" s="8">
        <f>PPMT('Student Loan Model'!$B$10/100/12,'Data Table for Charts'!A16,'Student Loan Model'!$B$11*12,-'Student Loan Model'!$B$9)</f>
        <v>651.08033545185253</v>
      </c>
      <c r="E16" s="8">
        <f>IPMT('Student Loan Model'!$B$10/100/12,'Data Table for Charts'!A16,'Student Loan Model'!$B$11*12,-'Student Loan Model'!$B$9)</f>
        <v>459.12468396464197</v>
      </c>
      <c r="F16" s="8">
        <f t="shared" si="2"/>
        <v>6716.726729307461</v>
      </c>
      <c r="G16" s="8">
        <f t="shared" si="3"/>
        <v>8826.1435425234613</v>
      </c>
      <c r="H16" s="8">
        <f t="shared" si="0"/>
        <v>1110.2050194164945</v>
      </c>
      <c r="I16" s="8">
        <f t="shared" si="4"/>
        <v>15542.870271830927</v>
      </c>
      <c r="J16" s="8">
        <f t="shared" si="5"/>
        <v>800.0500018346811</v>
      </c>
      <c r="K16" s="8">
        <f>FV('Student Loan Model'!$B$46/100/12,A16,-'Data Table for Charts'!C16,0,1)</f>
        <v>16342.920273665608</v>
      </c>
    </row>
    <row r="17" spans="1:11" x14ac:dyDescent="0.25">
      <c r="A17" s="1">
        <v>15</v>
      </c>
      <c r="B17" s="8">
        <f t="shared" si="1"/>
        <v>90519.520720347427</v>
      </c>
      <c r="C17" s="8">
        <f>PMT('Student Loan Model'!$B$10/100/12,'Student Loan Model'!$B$11*12,-'Student Loan Model'!$B$9)</f>
        <v>1110.2050194164945</v>
      </c>
      <c r="D17" s="8">
        <f>PPMT('Student Loan Model'!$B$10/100/12,'Data Table for Charts'!A17,'Student Loan Model'!$B$11*12,-'Student Loan Model'!$B$9)</f>
        <v>654.33573712911175</v>
      </c>
      <c r="E17" s="8">
        <f>IPMT('Student Loan Model'!$B$10/100/12,'Data Table for Charts'!A17,'Student Loan Model'!$B$11*12,-'Student Loan Model'!$B$9)</f>
        <v>455.86928228738276</v>
      </c>
      <c r="F17" s="8">
        <f t="shared" si="2"/>
        <v>7172.5960115948437</v>
      </c>
      <c r="G17" s="8">
        <f t="shared" si="3"/>
        <v>9480.4792796525726</v>
      </c>
      <c r="H17" s="8">
        <f t="shared" si="0"/>
        <v>1110.2050194164945</v>
      </c>
      <c r="I17" s="8">
        <f t="shared" si="4"/>
        <v>16653.07529124742</v>
      </c>
      <c r="J17" s="8">
        <f t="shared" si="5"/>
        <v>916.40417045520735</v>
      </c>
      <c r="K17" s="8">
        <f>FV('Student Loan Model'!$B$46/100/12,A17,-'Data Table for Charts'!C17,0,1)</f>
        <v>17569.479461702627</v>
      </c>
    </row>
    <row r="18" spans="1:11" x14ac:dyDescent="0.25">
      <c r="A18" s="1">
        <v>16</v>
      </c>
      <c r="B18" s="8">
        <f t="shared" si="1"/>
        <v>89861.913304532674</v>
      </c>
      <c r="C18" s="8">
        <f>PMT('Student Loan Model'!$B$10/100/12,'Student Loan Model'!$B$11*12,-'Student Loan Model'!$B$9)</f>
        <v>1110.2050194164945</v>
      </c>
      <c r="D18" s="8">
        <f>PPMT('Student Loan Model'!$B$10/100/12,'Data Table for Charts'!A18,'Student Loan Model'!$B$11*12,-'Student Loan Model'!$B$9)</f>
        <v>657.60741581475725</v>
      </c>
      <c r="E18" s="8">
        <f>IPMT('Student Loan Model'!$B$10/100/12,'Data Table for Charts'!A18,'Student Loan Model'!$B$11*12,-'Student Loan Model'!$B$9)</f>
        <v>452.59760360173715</v>
      </c>
      <c r="F18" s="8">
        <f t="shared" si="2"/>
        <v>7625.193615196581</v>
      </c>
      <c r="G18" s="8">
        <f t="shared" si="3"/>
        <v>10138.086695467329</v>
      </c>
      <c r="H18" s="8">
        <f t="shared" si="0"/>
        <v>1110.2050194164945</v>
      </c>
      <c r="I18" s="8">
        <f t="shared" si="4"/>
        <v>17763.280310663915</v>
      </c>
      <c r="J18" s="8">
        <f t="shared" si="5"/>
        <v>1040.9354003293447</v>
      </c>
      <c r="K18" s="8">
        <f>FV('Student Loan Model'!$B$46/100/12,A18,-'Data Table for Charts'!C18,0,1)</f>
        <v>18804.21571099326</v>
      </c>
    </row>
    <row r="19" spans="1:11" x14ac:dyDescent="0.25">
      <c r="A19" s="1">
        <v>17</v>
      </c>
      <c r="B19" s="8">
        <f t="shared" si="1"/>
        <v>89201.017851638841</v>
      </c>
      <c r="C19" s="8">
        <f>PMT('Student Loan Model'!$B$10/100/12,'Student Loan Model'!$B$11*12,-'Student Loan Model'!$B$9)</f>
        <v>1110.2050194164945</v>
      </c>
      <c r="D19" s="8">
        <f>PPMT('Student Loan Model'!$B$10/100/12,'Data Table for Charts'!A19,'Student Loan Model'!$B$11*12,-'Student Loan Model'!$B$9)</f>
        <v>660.89545289383113</v>
      </c>
      <c r="E19" s="8">
        <f>IPMT('Student Loan Model'!$B$10/100/12,'Data Table for Charts'!A19,'Student Loan Model'!$B$11*12,-'Student Loan Model'!$B$9)</f>
        <v>449.30956652266337</v>
      </c>
      <c r="F19" s="8">
        <f t="shared" si="2"/>
        <v>8074.5031817192448</v>
      </c>
      <c r="G19" s="8">
        <f t="shared" si="3"/>
        <v>10798.982148361159</v>
      </c>
      <c r="H19" s="8">
        <f t="shared" si="0"/>
        <v>1110.2050194164945</v>
      </c>
      <c r="I19" s="8">
        <f t="shared" si="4"/>
        <v>18873.48533008041</v>
      </c>
      <c r="J19" s="8">
        <f t="shared" si="5"/>
        <v>1173.6982051987434</v>
      </c>
      <c r="K19" s="8">
        <f>FV('Student Loan Model'!$B$46/100/12,A19,-'Data Table for Charts'!C19,0,1)</f>
        <v>20047.183535279153</v>
      </c>
    </row>
    <row r="20" spans="1:11" x14ac:dyDescent="0.25">
      <c r="A20" s="1">
        <v>18</v>
      </c>
      <c r="B20" s="8">
        <f t="shared" si="1"/>
        <v>88536.817921480542</v>
      </c>
      <c r="C20" s="8">
        <f>PMT('Student Loan Model'!$B$10/100/12,'Student Loan Model'!$B$11*12,-'Student Loan Model'!$B$9)</f>
        <v>1110.2050194164945</v>
      </c>
      <c r="D20" s="8">
        <f>PPMT('Student Loan Model'!$B$10/100/12,'Data Table for Charts'!A20,'Student Loan Model'!$B$11*12,-'Student Loan Model'!$B$9)</f>
        <v>664.19993015830039</v>
      </c>
      <c r="E20" s="8">
        <f>IPMT('Student Loan Model'!$B$10/100/12,'Data Table for Charts'!A20,'Student Loan Model'!$B$11*12,-'Student Loan Model'!$B$9)</f>
        <v>446.00508925819429</v>
      </c>
      <c r="F20" s="8">
        <f t="shared" si="2"/>
        <v>8520.5082709774397</v>
      </c>
      <c r="G20" s="8">
        <f t="shared" si="3"/>
        <v>11463.18207851946</v>
      </c>
      <c r="H20" s="8">
        <f t="shared" si="0"/>
        <v>1110.2050194164945</v>
      </c>
      <c r="I20" s="8">
        <f t="shared" si="4"/>
        <v>19983.690349496905</v>
      </c>
      <c r="J20" s="8">
        <f t="shared" si="5"/>
        <v>1314.7474622300397</v>
      </c>
      <c r="K20" s="8">
        <f>FV('Student Loan Model'!$B$46/100/12,A20,-'Data Table for Charts'!C20,0,1)</f>
        <v>21298.437811726944</v>
      </c>
    </row>
    <row r="21" spans="1:11" x14ac:dyDescent="0.25">
      <c r="A21" s="1">
        <v>19</v>
      </c>
      <c r="B21" s="8">
        <f t="shared" si="1"/>
        <v>87869.29699167145</v>
      </c>
      <c r="C21" s="8">
        <f>PMT('Student Loan Model'!$B$10/100/12,'Student Loan Model'!$B$11*12,-'Student Loan Model'!$B$9)</f>
        <v>1110.2050194164945</v>
      </c>
      <c r="D21" s="8">
        <f>PPMT('Student Loan Model'!$B$10/100/12,'Data Table for Charts'!A21,'Student Loan Model'!$B$11*12,-'Student Loan Model'!$B$9)</f>
        <v>667.52092980909197</v>
      </c>
      <c r="E21" s="8">
        <f>IPMT('Student Loan Model'!$B$10/100/12,'Data Table for Charts'!A21,'Student Loan Model'!$B$11*12,-'Student Loan Model'!$B$9)</f>
        <v>442.68408960740271</v>
      </c>
      <c r="F21" s="8">
        <f t="shared" si="2"/>
        <v>8963.1923605848424</v>
      </c>
      <c r="G21" s="8">
        <f t="shared" si="3"/>
        <v>12130.703008328552</v>
      </c>
      <c r="H21" s="8">
        <f t="shared" si="0"/>
        <v>1110.2050194164945</v>
      </c>
      <c r="I21" s="8">
        <f t="shared" si="4"/>
        <v>21093.8953689134</v>
      </c>
      <c r="J21" s="8">
        <f t="shared" si="5"/>
        <v>1464.1384144376498</v>
      </c>
      <c r="K21" s="8">
        <f>FV('Student Loan Model'!$B$46/100/12,A21,-'Data Table for Charts'!C21,0,1)</f>
        <v>22558.033783351049</v>
      </c>
    </row>
    <row r="22" spans="1:11" x14ac:dyDescent="0.25">
      <c r="A22" s="1">
        <v>20</v>
      </c>
      <c r="B22" s="8">
        <f t="shared" si="1"/>
        <v>87198.438457213313</v>
      </c>
      <c r="C22" s="8">
        <f>PMT('Student Loan Model'!$B$10/100/12,'Student Loan Model'!$B$11*12,-'Student Loan Model'!$B$9)</f>
        <v>1110.2050194164945</v>
      </c>
      <c r="D22" s="8">
        <f>PPMT('Student Loan Model'!$B$10/100/12,'Data Table for Charts'!A22,'Student Loan Model'!$B$11*12,-'Student Loan Model'!$B$9)</f>
        <v>670.85853445813734</v>
      </c>
      <c r="E22" s="8">
        <f>IPMT('Student Loan Model'!$B$10/100/12,'Data Table for Charts'!A22,'Student Loan Model'!$B$11*12,-'Student Loan Model'!$B$9)</f>
        <v>439.34648495835717</v>
      </c>
      <c r="F22" s="8">
        <f t="shared" si="2"/>
        <v>9402.5388455432003</v>
      </c>
      <c r="G22" s="8">
        <f t="shared" si="3"/>
        <v>12801.561542786689</v>
      </c>
      <c r="H22" s="8">
        <f t="shared" si="0"/>
        <v>1110.2050194164945</v>
      </c>
      <c r="I22" s="8">
        <f t="shared" si="4"/>
        <v>22204.100388329894</v>
      </c>
      <c r="J22" s="8">
        <f t="shared" si="5"/>
        <v>1621.9266731227253</v>
      </c>
      <c r="K22" s="8">
        <f>FV('Student Loan Model'!$B$46/100/12,A22,-'Data Table for Charts'!C22,0,1)</f>
        <v>23826.02706145262</v>
      </c>
    </row>
    <row r="23" spans="1:11" x14ac:dyDescent="0.25">
      <c r="A23" s="1">
        <v>21</v>
      </c>
      <c r="B23" s="8">
        <f t="shared" si="1"/>
        <v>86524.225630082889</v>
      </c>
      <c r="C23" s="8">
        <f>PMT('Student Loan Model'!$B$10/100/12,'Student Loan Model'!$B$11*12,-'Student Loan Model'!$B$9)</f>
        <v>1110.2050194164945</v>
      </c>
      <c r="D23" s="8">
        <f>PPMT('Student Loan Model'!$B$10/100/12,'Data Table for Charts'!A23,'Student Loan Model'!$B$11*12,-'Student Loan Model'!$B$9)</f>
        <v>674.21282713042797</v>
      </c>
      <c r="E23" s="8">
        <f>IPMT('Student Loan Model'!$B$10/100/12,'Data Table for Charts'!A23,'Student Loan Model'!$B$11*12,-'Student Loan Model'!$B$9)</f>
        <v>435.9921922860666</v>
      </c>
      <c r="F23" s="8">
        <f t="shared" si="2"/>
        <v>9838.531037829267</v>
      </c>
      <c r="G23" s="8">
        <f t="shared" si="3"/>
        <v>13475.774369917117</v>
      </c>
      <c r="H23" s="8">
        <f t="shared" si="0"/>
        <v>1110.2050194164945</v>
      </c>
      <c r="I23" s="8">
        <f t="shared" si="4"/>
        <v>23314.305407746389</v>
      </c>
      <c r="J23" s="8">
        <f t="shared" si="5"/>
        <v>1788.1682203285309</v>
      </c>
      <c r="K23" s="8">
        <f>FV('Student Loan Model'!$B$46/100/12,A23,-'Data Table for Charts'!C23,0,1)</f>
        <v>25102.47362807492</v>
      </c>
    </row>
    <row r="24" spans="1:11" x14ac:dyDescent="0.25">
      <c r="A24" s="1">
        <v>22</v>
      </c>
      <c r="B24" s="8">
        <f t="shared" si="1"/>
        <v>85846.641738816805</v>
      </c>
      <c r="C24" s="8">
        <f>PMT('Student Loan Model'!$B$10/100/12,'Student Loan Model'!$B$11*12,-'Student Loan Model'!$B$9)</f>
        <v>1110.2050194164945</v>
      </c>
      <c r="D24" s="8">
        <f>PPMT('Student Loan Model'!$B$10/100/12,'Data Table for Charts'!A24,'Student Loan Model'!$B$11*12,-'Student Loan Model'!$B$9)</f>
        <v>677.58389126608017</v>
      </c>
      <c r="E24" s="8">
        <f>IPMT('Student Loan Model'!$B$10/100/12,'Data Table for Charts'!A24,'Student Loan Model'!$B$11*12,-'Student Loan Model'!$B$9)</f>
        <v>432.62112815041439</v>
      </c>
      <c r="F24" s="8">
        <f t="shared" si="2"/>
        <v>10271.152165979682</v>
      </c>
      <c r="G24" s="8">
        <f t="shared" si="3"/>
        <v>14153.358261183197</v>
      </c>
      <c r="H24" s="8">
        <f t="shared" si="0"/>
        <v>1110.2050194164945</v>
      </c>
      <c r="I24" s="8">
        <f t="shared" si="4"/>
        <v>24424.510427162884</v>
      </c>
      <c r="J24" s="8">
        <f t="shared" si="5"/>
        <v>1962.9194113117919</v>
      </c>
      <c r="K24" s="8">
        <f>FV('Student Loan Model'!$B$46/100/12,A24,-'Data Table for Charts'!C24,0,1)</f>
        <v>26387.429838474676</v>
      </c>
    </row>
    <row r="25" spans="1:11" x14ac:dyDescent="0.25">
      <c r="A25" s="1">
        <v>23</v>
      </c>
      <c r="B25" s="8">
        <f t="shared" si="1"/>
        <v>85165.669928094401</v>
      </c>
      <c r="C25" s="8">
        <f>PMT('Student Loan Model'!$B$10/100/12,'Student Loan Model'!$B$11*12,-'Student Loan Model'!$B$9)</f>
        <v>1110.2050194164945</v>
      </c>
      <c r="D25" s="8">
        <f>PPMT('Student Loan Model'!$B$10/100/12,'Data Table for Charts'!A25,'Student Loan Model'!$B$11*12,-'Student Loan Model'!$B$9)</f>
        <v>680.97181072241062</v>
      </c>
      <c r="E25" s="8">
        <f>IPMT('Student Loan Model'!$B$10/100/12,'Data Table for Charts'!A25,'Student Loan Model'!$B$11*12,-'Student Loan Model'!$B$9)</f>
        <v>429.23320869408394</v>
      </c>
      <c r="F25" s="8">
        <f t="shared" si="2"/>
        <v>10700.385374673766</v>
      </c>
      <c r="G25" s="8">
        <f t="shared" si="3"/>
        <v>14834.330071905608</v>
      </c>
      <c r="H25" s="8">
        <f t="shared" si="0"/>
        <v>1110.2050194164945</v>
      </c>
      <c r="I25" s="8">
        <f t="shared" si="4"/>
        <v>25534.715446579379</v>
      </c>
      <c r="J25" s="8">
        <f t="shared" si="5"/>
        <v>2146.2369770310506</v>
      </c>
      <c r="K25" s="8">
        <f>FV('Student Loan Model'!$B$46/100/12,A25,-'Data Table for Charts'!C25,0,1)</f>
        <v>27680.95242361043</v>
      </c>
    </row>
    <row r="26" spans="1:11" x14ac:dyDescent="0.25">
      <c r="A26" s="1">
        <v>24</v>
      </c>
      <c r="B26" s="8">
        <f t="shared" si="1"/>
        <v>84481.293258318372</v>
      </c>
      <c r="C26" s="8">
        <f>PMT('Student Loan Model'!$B$10/100/12,'Student Loan Model'!$B$11*12,-'Student Loan Model'!$B$9)</f>
        <v>1110.2050194164945</v>
      </c>
      <c r="D26" s="8">
        <f>PPMT('Student Loan Model'!$B$10/100/12,'Data Table for Charts'!A26,'Student Loan Model'!$B$11*12,-'Student Loan Model'!$B$9)</f>
        <v>684.3766697760226</v>
      </c>
      <c r="E26" s="8">
        <f>IPMT('Student Loan Model'!$B$10/100/12,'Data Table for Charts'!A26,'Student Loan Model'!$B$11*12,-'Student Loan Model'!$B$9)</f>
        <v>425.82834964047197</v>
      </c>
      <c r="F26" s="8">
        <f t="shared" si="2"/>
        <v>11126.213724314239</v>
      </c>
      <c r="G26" s="8">
        <f t="shared" si="3"/>
        <v>15518.70674168163</v>
      </c>
      <c r="H26" s="8">
        <f t="shared" si="0"/>
        <v>1110.2050194164945</v>
      </c>
      <c r="I26" s="8">
        <f t="shared" si="4"/>
        <v>26644.920465995874</v>
      </c>
      <c r="J26" s="8">
        <f t="shared" si="5"/>
        <v>2338.1780266512251</v>
      </c>
      <c r="K26" s="8">
        <f>FV('Student Loan Model'!$B$46/100/12,A26,-'Data Table for Charts'!C26,0,1)</f>
        <v>28983.098492647099</v>
      </c>
    </row>
    <row r="27" spans="1:11" x14ac:dyDescent="0.25">
      <c r="A27" s="1">
        <v>25</v>
      </c>
      <c r="B27" s="8">
        <f t="shared" si="1"/>
        <v>83793.494705193472</v>
      </c>
      <c r="C27" s="8">
        <f>PMT('Student Loan Model'!$B$10/100/12,'Student Loan Model'!$B$11*12,-'Student Loan Model'!$B$9)</f>
        <v>1110.2050194164945</v>
      </c>
      <c r="D27" s="8">
        <f>PPMT('Student Loan Model'!$B$10/100/12,'Data Table for Charts'!A27,'Student Loan Model'!$B$11*12,-'Student Loan Model'!$B$9)</f>
        <v>687.7985531249027</v>
      </c>
      <c r="E27" s="8">
        <f>IPMT('Student Loan Model'!$B$10/100/12,'Data Table for Charts'!A27,'Student Loan Model'!$B$11*12,-'Student Loan Model'!$B$9)</f>
        <v>422.40646629159187</v>
      </c>
      <c r="F27" s="8">
        <f t="shared" si="2"/>
        <v>11548.62019060583</v>
      </c>
      <c r="G27" s="8">
        <f t="shared" si="3"/>
        <v>16206.505294806533</v>
      </c>
      <c r="H27" s="8">
        <f t="shared" si="0"/>
        <v>1110.2050194164945</v>
      </c>
      <c r="I27" s="8">
        <f t="shared" si="4"/>
        <v>27755.125485412369</v>
      </c>
      <c r="J27" s="8">
        <f t="shared" si="5"/>
        <v>2538.8000500649505</v>
      </c>
      <c r="K27" s="8">
        <f>FV('Student Loan Model'!$B$46/100/12,A27,-'Data Table for Charts'!C27,0,1)</f>
        <v>30293.925535477319</v>
      </c>
    </row>
    <row r="28" spans="1:11" x14ac:dyDescent="0.25">
      <c r="A28" s="1">
        <v>26</v>
      </c>
      <c r="B28" s="8">
        <f t="shared" si="1"/>
        <v>83102.257159302942</v>
      </c>
      <c r="C28" s="8">
        <f>PMT('Student Loan Model'!$B$10/100/12,'Student Loan Model'!$B$11*12,-'Student Loan Model'!$B$9)</f>
        <v>1110.2050194164945</v>
      </c>
      <c r="D28" s="8">
        <f>PPMT('Student Loan Model'!$B$10/100/12,'Data Table for Charts'!A28,'Student Loan Model'!$B$11*12,-'Student Loan Model'!$B$9)</f>
        <v>691.23754589052726</v>
      </c>
      <c r="E28" s="8">
        <f>IPMT('Student Loan Model'!$B$10/100/12,'Data Table for Charts'!A28,'Student Loan Model'!$B$11*12,-'Student Loan Model'!$B$9)</f>
        <v>418.96747352596736</v>
      </c>
      <c r="F28" s="8">
        <f t="shared" si="2"/>
        <v>11967.587664131797</v>
      </c>
      <c r="G28" s="8">
        <f t="shared" si="3"/>
        <v>16897.742840697061</v>
      </c>
      <c r="H28" s="8">
        <f t="shared" si="0"/>
        <v>1110.2050194164945</v>
      </c>
      <c r="I28" s="8">
        <f t="shared" si="4"/>
        <v>28865.330504828864</v>
      </c>
      <c r="J28" s="8">
        <f t="shared" si="5"/>
        <v>2748.1609204309279</v>
      </c>
      <c r="K28" s="8">
        <f>FV('Student Loan Model'!$B$46/100/12,A28,-'Data Table for Charts'!C28,0,1)</f>
        <v>31613.491425259792</v>
      </c>
    </row>
    <row r="29" spans="1:11" x14ac:dyDescent="0.25">
      <c r="A29" s="1">
        <v>27</v>
      </c>
      <c r="B29" s="8">
        <f t="shared" si="1"/>
        <v>82407.563425682965</v>
      </c>
      <c r="C29" s="8">
        <f>PMT('Student Loan Model'!$B$10/100/12,'Student Loan Model'!$B$11*12,-'Student Loan Model'!$B$9)</f>
        <v>1110.2050194164945</v>
      </c>
      <c r="D29" s="8">
        <f>PPMT('Student Loan Model'!$B$10/100/12,'Data Table for Charts'!A29,'Student Loan Model'!$B$11*12,-'Student Loan Model'!$B$9)</f>
        <v>694.69373361997975</v>
      </c>
      <c r="E29" s="8">
        <f>IPMT('Student Loan Model'!$B$10/100/12,'Data Table for Charts'!A29,'Student Loan Model'!$B$11*12,-'Student Loan Model'!$B$9)</f>
        <v>415.51128579651464</v>
      </c>
      <c r="F29" s="8">
        <f t="shared" si="2"/>
        <v>12383.098949928311</v>
      </c>
      <c r="G29" s="8">
        <f t="shared" si="3"/>
        <v>17592.436574317042</v>
      </c>
      <c r="H29" s="8">
        <f t="shared" si="0"/>
        <v>1110.2050194164945</v>
      </c>
      <c r="I29" s="8">
        <f t="shared" si="4"/>
        <v>29975.535524245359</v>
      </c>
      <c r="J29" s="8">
        <f t="shared" si="5"/>
        <v>2966.3188967287497</v>
      </c>
      <c r="K29" s="8">
        <f>FV('Student Loan Model'!$B$46/100/12,A29,-'Data Table for Charts'!C29,0,1)</f>
        <v>32941.854420974109</v>
      </c>
    </row>
    <row r="30" spans="1:11" x14ac:dyDescent="0.25">
      <c r="A30" s="1">
        <v>28</v>
      </c>
      <c r="B30" s="8">
        <f t="shared" si="1"/>
        <v>81709.396223394884</v>
      </c>
      <c r="C30" s="8">
        <f>PMT('Student Loan Model'!$B$10/100/12,'Student Loan Model'!$B$11*12,-'Student Loan Model'!$B$9)</f>
        <v>1110.2050194164945</v>
      </c>
      <c r="D30" s="8">
        <f>PPMT('Student Loan Model'!$B$10/100/12,'Data Table for Charts'!A30,'Student Loan Model'!$B$11*12,-'Student Loan Model'!$B$9)</f>
        <v>698.16720228807969</v>
      </c>
      <c r="E30" s="8">
        <f>IPMT('Student Loan Model'!$B$10/100/12,'Data Table for Charts'!A30,'Student Loan Model'!$B$11*12,-'Student Loan Model'!$B$9)</f>
        <v>412.03781712841476</v>
      </c>
      <c r="F30" s="8">
        <f t="shared" si="2"/>
        <v>12795.136767056727</v>
      </c>
      <c r="G30" s="8">
        <f t="shared" si="3"/>
        <v>18290.603776605123</v>
      </c>
      <c r="H30" s="8">
        <f t="shared" si="0"/>
        <v>1110.2050194164945</v>
      </c>
      <c r="I30" s="8">
        <f t="shared" si="4"/>
        <v>31085.740543661854</v>
      </c>
      <c r="J30" s="8">
        <f t="shared" si="5"/>
        <v>3193.3326263313247</v>
      </c>
      <c r="K30" s="8">
        <f>FV('Student Loan Model'!$B$46/100/12,A30,-'Data Table for Charts'!C30,0,1)</f>
        <v>34279.073169993178</v>
      </c>
    </row>
    <row r="31" spans="1:11" x14ac:dyDescent="0.25">
      <c r="A31" s="1">
        <v>29</v>
      </c>
      <c r="B31" s="8">
        <f t="shared" si="1"/>
        <v>81007.738185095368</v>
      </c>
      <c r="C31" s="8">
        <f>PMT('Student Loan Model'!$B$10/100/12,'Student Loan Model'!$B$11*12,-'Student Loan Model'!$B$9)</f>
        <v>1110.2050194164945</v>
      </c>
      <c r="D31" s="8">
        <f>PPMT('Student Loan Model'!$B$10/100/12,'Data Table for Charts'!A31,'Student Loan Model'!$B$11*12,-'Student Loan Model'!$B$9)</f>
        <v>701.65803829952017</v>
      </c>
      <c r="E31" s="8">
        <f>IPMT('Student Loan Model'!$B$10/100/12,'Data Table for Charts'!A31,'Student Loan Model'!$B$11*12,-'Student Loan Model'!$B$9)</f>
        <v>408.54698111697434</v>
      </c>
      <c r="F31" s="8">
        <f t="shared" si="2"/>
        <v>13203.683748173702</v>
      </c>
      <c r="G31" s="8">
        <f t="shared" si="3"/>
        <v>18992.261814904643</v>
      </c>
      <c r="H31" s="8">
        <f t="shared" si="0"/>
        <v>1110.2050194164945</v>
      </c>
      <c r="I31" s="8">
        <f t="shared" si="4"/>
        <v>32195.945563078349</v>
      </c>
      <c r="J31" s="8">
        <f t="shared" si="5"/>
        <v>3429.2611475940648</v>
      </c>
      <c r="K31" s="8">
        <f>FV('Student Loan Model'!$B$46/100/12,A31,-'Data Table for Charts'!C31,0,1)</f>
        <v>35625.206710672413</v>
      </c>
    </row>
    <row r="32" spans="1:11" x14ac:dyDescent="0.25">
      <c r="A32" s="1">
        <v>30</v>
      </c>
      <c r="B32" s="8">
        <f t="shared" si="1"/>
        <v>80302.571856604351</v>
      </c>
      <c r="C32" s="8">
        <f>PMT('Student Loan Model'!$B$10/100/12,'Student Loan Model'!$B$11*12,-'Student Loan Model'!$B$9)</f>
        <v>1110.2050194164945</v>
      </c>
      <c r="D32" s="8">
        <f>PPMT('Student Loan Model'!$B$10/100/12,'Data Table for Charts'!A32,'Student Loan Model'!$B$11*12,-'Student Loan Model'!$B$9)</f>
        <v>705.16632849101779</v>
      </c>
      <c r="E32" s="8">
        <f>IPMT('Student Loan Model'!$B$10/100/12,'Data Table for Charts'!A32,'Student Loan Model'!$B$11*12,-'Student Loan Model'!$B$9)</f>
        <v>405.03869092547671</v>
      </c>
      <c r="F32" s="8">
        <f t="shared" si="2"/>
        <v>13608.72243909918</v>
      </c>
      <c r="G32" s="8">
        <f t="shared" si="3"/>
        <v>19697.42814339566</v>
      </c>
      <c r="H32" s="8">
        <f t="shared" si="0"/>
        <v>1110.2050194164945</v>
      </c>
      <c r="I32" s="8">
        <f t="shared" si="4"/>
        <v>33306.15058249484</v>
      </c>
      <c r="J32" s="8">
        <f t="shared" si="5"/>
        <v>3674.1638924612998</v>
      </c>
      <c r="K32" s="8">
        <f>FV('Student Loan Model'!$B$46/100/12,A32,-'Data Table for Charts'!C32,0,1)</f>
        <v>36980.31447495614</v>
      </c>
    </row>
    <row r="33" spans="1:11" x14ac:dyDescent="0.25">
      <c r="A33" s="1">
        <v>31</v>
      </c>
      <c r="B33" s="8">
        <f t="shared" si="1"/>
        <v>79593.879696470874</v>
      </c>
      <c r="C33" s="8">
        <f>PMT('Student Loan Model'!$B$10/100/12,'Student Loan Model'!$B$11*12,-'Student Loan Model'!$B$9)</f>
        <v>1110.2050194164945</v>
      </c>
      <c r="D33" s="8">
        <f>PPMT('Student Loan Model'!$B$10/100/12,'Data Table for Charts'!A33,'Student Loan Model'!$B$11*12,-'Student Loan Model'!$B$9)</f>
        <v>708.69216013347284</v>
      </c>
      <c r="E33" s="8">
        <f>IPMT('Student Loan Model'!$B$10/100/12,'Data Table for Charts'!A33,'Student Loan Model'!$B$11*12,-'Student Loan Model'!$B$9)</f>
        <v>401.51285928302167</v>
      </c>
      <c r="F33" s="8">
        <f t="shared" si="2"/>
        <v>14010.235298382202</v>
      </c>
      <c r="G33" s="8">
        <f t="shared" si="3"/>
        <v>20406.120303529133</v>
      </c>
      <c r="H33" s="8">
        <f t="shared" si="0"/>
        <v>1110.2050194164945</v>
      </c>
      <c r="I33" s="8">
        <f t="shared" si="4"/>
        <v>34416.355601911331</v>
      </c>
      <c r="J33" s="8">
        <f t="shared" si="5"/>
        <v>3928.1006890904246</v>
      </c>
      <c r="K33" s="8">
        <f>FV('Student Loan Model'!$B$46/100/12,A33,-'Data Table for Charts'!C33,0,1)</f>
        <v>38344.456291001756</v>
      </c>
    </row>
    <row r="34" spans="1:11" x14ac:dyDescent="0.25">
      <c r="A34" s="1">
        <v>32</v>
      </c>
      <c r="B34" s="8">
        <f t="shared" si="1"/>
        <v>78881.644075536737</v>
      </c>
      <c r="C34" s="8">
        <f>PMT('Student Loan Model'!$B$10/100/12,'Student Loan Model'!$B$11*12,-'Student Loan Model'!$B$9)</f>
        <v>1110.2050194164945</v>
      </c>
      <c r="D34" s="8">
        <f>PPMT('Student Loan Model'!$B$10/100/12,'Data Table for Charts'!A34,'Student Loan Model'!$B$11*12,-'Student Loan Model'!$B$9)</f>
        <v>712.23562093414023</v>
      </c>
      <c r="E34" s="8">
        <f>IPMT('Student Loan Model'!$B$10/100/12,'Data Table for Charts'!A34,'Student Loan Model'!$B$11*12,-'Student Loan Model'!$B$9)</f>
        <v>397.96939848235434</v>
      </c>
      <c r="F34" s="8">
        <f t="shared" si="2"/>
        <v>14408.204696864555</v>
      </c>
      <c r="G34" s="8">
        <f t="shared" si="3"/>
        <v>21118.355924463274</v>
      </c>
      <c r="H34" s="8">
        <f t="shared" si="0"/>
        <v>1110.2050194164945</v>
      </c>
      <c r="I34" s="8">
        <f t="shared" si="4"/>
        <v>35526.560621327822</v>
      </c>
      <c r="J34" s="8">
        <f t="shared" si="5"/>
        <v>4191.1317644932278</v>
      </c>
      <c r="K34" s="8">
        <f>FV('Student Loan Model'!$B$46/100/12,A34,-'Data Table for Charts'!C34,0,1)</f>
        <v>39717.69238582105</v>
      </c>
    </row>
    <row r="35" spans="1:11" x14ac:dyDescent="0.25">
      <c r="A35" s="1">
        <v>33</v>
      </c>
      <c r="B35" s="8">
        <f t="shared" ref="B35:B98" si="6">B34-D35</f>
        <v>78165.847276497923</v>
      </c>
      <c r="C35" s="8">
        <f>PMT('Student Loan Model'!$B$10/100/12,'Student Loan Model'!$B$11*12,-'Student Loan Model'!$B$9)</f>
        <v>1110.2050194164945</v>
      </c>
      <c r="D35" s="8">
        <f>PPMT('Student Loan Model'!$B$10/100/12,'Data Table for Charts'!A35,'Student Loan Model'!$B$11*12,-'Student Loan Model'!$B$9)</f>
        <v>715.79679903881083</v>
      </c>
      <c r="E35" s="8">
        <f>IPMT('Student Loan Model'!$B$10/100/12,'Data Table for Charts'!A35,'Student Loan Model'!$B$11*12,-'Student Loan Model'!$B$9)</f>
        <v>394.40822037768362</v>
      </c>
      <c r="F35" s="8">
        <f t="shared" si="2"/>
        <v>14802.612917242239</v>
      </c>
      <c r="G35" s="8">
        <f t="shared" si="3"/>
        <v>21834.152723502084</v>
      </c>
      <c r="H35" s="8">
        <f t="shared" si="0"/>
        <v>1110.2050194164945</v>
      </c>
      <c r="I35" s="8">
        <f t="shared" si="4"/>
        <v>36636.765640744314</v>
      </c>
      <c r="J35" s="8">
        <f t="shared" si="5"/>
        <v>4463.3177471947929</v>
      </c>
      <c r="K35" s="8">
        <f>FV('Student Loan Model'!$B$46/100/12,A35,-'Data Table for Charts'!C35,0,1)</f>
        <v>41100.083387939107</v>
      </c>
    </row>
    <row r="36" spans="1:11" x14ac:dyDescent="0.25">
      <c r="A36" s="1">
        <v>34</v>
      </c>
      <c r="B36" s="8">
        <f t="shared" si="6"/>
        <v>77446.47149346392</v>
      </c>
      <c r="C36" s="8">
        <f>PMT('Student Loan Model'!$B$10/100/12,'Student Loan Model'!$B$11*12,-'Student Loan Model'!$B$9)</f>
        <v>1110.2050194164945</v>
      </c>
      <c r="D36" s="8">
        <f>PPMT('Student Loan Model'!$B$10/100/12,'Data Table for Charts'!A36,'Student Loan Model'!$B$11*12,-'Student Loan Model'!$B$9)</f>
        <v>719.37578303400483</v>
      </c>
      <c r="E36" s="8">
        <f>IPMT('Student Loan Model'!$B$10/100/12,'Data Table for Charts'!A36,'Student Loan Model'!$B$11*12,-'Student Loan Model'!$B$9)</f>
        <v>390.82923638248957</v>
      </c>
      <c r="F36" s="8">
        <f t="shared" si="2"/>
        <v>15193.442153624728</v>
      </c>
      <c r="G36" s="8">
        <f t="shared" si="3"/>
        <v>22553.528506536088</v>
      </c>
      <c r="H36" s="8">
        <f t="shared" si="0"/>
        <v>1110.2050194164945</v>
      </c>
      <c r="I36" s="8">
        <f t="shared" si="4"/>
        <v>37746.970660160805</v>
      </c>
      <c r="J36" s="8">
        <f t="shared" si="5"/>
        <v>4744.7196699105116</v>
      </c>
      <c r="K36" s="8">
        <f>FV('Student Loan Model'!$B$46/100/12,A36,-'Data Table for Charts'!C36,0,1)</f>
        <v>42491.690330071317</v>
      </c>
    </row>
    <row r="37" spans="1:11" x14ac:dyDescent="0.25">
      <c r="A37" s="1">
        <v>35</v>
      </c>
      <c r="B37" s="8">
        <f t="shared" si="6"/>
        <v>76723.498831514749</v>
      </c>
      <c r="C37" s="8">
        <f>PMT('Student Loan Model'!$B$10/100/12,'Student Loan Model'!$B$11*12,-'Student Loan Model'!$B$9)</f>
        <v>1110.2050194164945</v>
      </c>
      <c r="D37" s="8">
        <f>PPMT('Student Loan Model'!$B$10/100/12,'Data Table for Charts'!A37,'Student Loan Model'!$B$11*12,-'Student Loan Model'!$B$9)</f>
        <v>722.97266194917495</v>
      </c>
      <c r="E37" s="8">
        <f>IPMT('Student Loan Model'!$B$10/100/12,'Data Table for Charts'!A37,'Student Loan Model'!$B$11*12,-'Student Loan Model'!$B$9)</f>
        <v>387.23235746731956</v>
      </c>
      <c r="F37" s="8">
        <f t="shared" si="2"/>
        <v>15580.674511092047</v>
      </c>
      <c r="G37" s="8">
        <f t="shared" si="3"/>
        <v>23276.501168485262</v>
      </c>
      <c r="H37" s="8">
        <f t="shared" si="0"/>
        <v>1110.2050194164945</v>
      </c>
      <c r="I37" s="8">
        <f t="shared" si="4"/>
        <v>38857.175679577296</v>
      </c>
      <c r="J37" s="8">
        <f t="shared" si="5"/>
        <v>5035.3989722404003</v>
      </c>
      <c r="K37" s="8">
        <f>FV('Student Loan Model'!$B$46/100/12,A37,-'Data Table for Charts'!C37,0,1)</f>
        <v>43892.574651817697</v>
      </c>
    </row>
    <row r="38" spans="1:11" x14ac:dyDescent="0.25">
      <c r="A38" s="1">
        <v>36</v>
      </c>
      <c r="B38" s="8">
        <f t="shared" si="6"/>
        <v>75996.911306255832</v>
      </c>
      <c r="C38" s="8">
        <f>PMT('Student Loan Model'!$B$10/100/12,'Student Loan Model'!$B$11*12,-'Student Loan Model'!$B$9)</f>
        <v>1110.2050194164945</v>
      </c>
      <c r="D38" s="8">
        <f>PPMT('Student Loan Model'!$B$10/100/12,'Data Table for Charts'!A38,'Student Loan Model'!$B$11*12,-'Student Loan Model'!$B$9)</f>
        <v>726.58752525892078</v>
      </c>
      <c r="E38" s="8">
        <f>IPMT('Student Loan Model'!$B$10/100/12,'Data Table for Charts'!A38,'Student Loan Model'!$B$11*12,-'Student Loan Model'!$B$9)</f>
        <v>383.61749415757362</v>
      </c>
      <c r="F38" s="8">
        <f t="shared" si="2"/>
        <v>15964.292005249621</v>
      </c>
      <c r="G38" s="8">
        <f t="shared" si="3"/>
        <v>24003.088693744183</v>
      </c>
      <c r="H38" s="8">
        <f t="shared" si="0"/>
        <v>1110.2050194164945</v>
      </c>
      <c r="I38" s="8">
        <f t="shared" si="4"/>
        <v>39967.380698993788</v>
      </c>
      <c r="J38" s="8">
        <f t="shared" si="5"/>
        <v>5335.4175033819483</v>
      </c>
      <c r="K38" s="8">
        <f>FV('Student Loan Model'!$B$46/100/12,A38,-'Data Table for Charts'!C38,0,1)</f>
        <v>45302.798202375736</v>
      </c>
    </row>
    <row r="39" spans="1:11" x14ac:dyDescent="0.25">
      <c r="A39" s="1">
        <v>37</v>
      </c>
      <c r="B39" s="8">
        <f t="shared" si="6"/>
        <v>75266.690843370612</v>
      </c>
      <c r="C39" s="8">
        <f>PMT('Student Loan Model'!$B$10/100/12,'Student Loan Model'!$B$11*12,-'Student Loan Model'!$B$9)</f>
        <v>1110.2050194164945</v>
      </c>
      <c r="D39" s="8">
        <f>PPMT('Student Loan Model'!$B$10/100/12,'Data Table for Charts'!A39,'Student Loan Model'!$B$11*12,-'Student Loan Model'!$B$9)</f>
        <v>730.2204628852154</v>
      </c>
      <c r="E39" s="8">
        <f>IPMT('Student Loan Model'!$B$10/100/12,'Data Table for Charts'!A39,'Student Loan Model'!$B$11*12,-'Student Loan Model'!$B$9)</f>
        <v>379.98455653127917</v>
      </c>
      <c r="F39" s="8">
        <f t="shared" si="2"/>
        <v>16344.2765617809</v>
      </c>
      <c r="G39" s="8">
        <f t="shared" si="3"/>
        <v>24733.309156629399</v>
      </c>
      <c r="H39" s="8">
        <f t="shared" si="0"/>
        <v>1110.2050194164945</v>
      </c>
      <c r="I39" s="8">
        <f t="shared" si="4"/>
        <v>41077.585718410279</v>
      </c>
      <c r="J39" s="8">
        <f t="shared" si="5"/>
        <v>5644.8375248605807</v>
      </c>
      <c r="K39" s="8">
        <f>FV('Student Loan Model'!$B$46/100/12,A39,-'Data Table for Charts'!C39,0,1)</f>
        <v>46722.42324327086</v>
      </c>
    </row>
    <row r="40" spans="1:11" x14ac:dyDescent="0.25">
      <c r="A40" s="1">
        <v>38</v>
      </c>
      <c r="B40" s="8">
        <f t="shared" si="6"/>
        <v>74532.819278170966</v>
      </c>
      <c r="C40" s="8">
        <f>PMT('Student Loan Model'!$B$10/100/12,'Student Loan Model'!$B$11*12,-'Student Loan Model'!$B$9)</f>
        <v>1110.2050194164945</v>
      </c>
      <c r="D40" s="8">
        <f>PPMT('Student Loan Model'!$B$10/100/12,'Data Table for Charts'!A40,'Student Loan Model'!$B$11*12,-'Student Loan Model'!$B$9)</f>
        <v>733.87156519964151</v>
      </c>
      <c r="E40" s="8">
        <f>IPMT('Student Loan Model'!$B$10/100/12,'Data Table for Charts'!A40,'Student Loan Model'!$B$11*12,-'Student Loan Model'!$B$9)</f>
        <v>376.333454216853</v>
      </c>
      <c r="F40" s="8">
        <f t="shared" si="2"/>
        <v>16720.610015997754</v>
      </c>
      <c r="G40" s="8">
        <f t="shared" si="3"/>
        <v>25467.180721829041</v>
      </c>
      <c r="H40" s="8">
        <f t="shared" si="0"/>
        <v>1110.2050194164945</v>
      </c>
      <c r="I40" s="8">
        <f t="shared" si="4"/>
        <v>42187.79073782677</v>
      </c>
      <c r="J40" s="8">
        <f t="shared" si="5"/>
        <v>5963.7217132784863</v>
      </c>
      <c r="K40" s="8">
        <f>FV('Student Loan Model'!$B$46/100/12,A40,-'Data Table for Charts'!C40,0,1)</f>
        <v>48151.512451105256</v>
      </c>
    </row>
    <row r="41" spans="1:11" x14ac:dyDescent="0.25">
      <c r="A41" s="1">
        <v>39</v>
      </c>
      <c r="B41" s="8">
        <f t="shared" si="6"/>
        <v>73795.278355145332</v>
      </c>
      <c r="C41" s="8">
        <f>PMT('Student Loan Model'!$B$10/100/12,'Student Loan Model'!$B$11*12,-'Student Loan Model'!$B$9)</f>
        <v>1110.2050194164945</v>
      </c>
      <c r="D41" s="8">
        <f>PPMT('Student Loan Model'!$B$10/100/12,'Data Table for Charts'!A41,'Student Loan Model'!$B$11*12,-'Student Loan Model'!$B$9)</f>
        <v>737.5409230256397</v>
      </c>
      <c r="E41" s="8">
        <f>IPMT('Student Loan Model'!$B$10/100/12,'Data Table for Charts'!A41,'Student Loan Model'!$B$11*12,-'Student Loan Model'!$B$9)</f>
        <v>372.66409639085475</v>
      </c>
      <c r="F41" s="8">
        <f t="shared" si="2"/>
        <v>17093.274112388608</v>
      </c>
      <c r="G41" s="8">
        <f t="shared" si="3"/>
        <v>26204.721644854682</v>
      </c>
      <c r="H41" s="8">
        <f t="shared" si="0"/>
        <v>1110.2050194164945</v>
      </c>
      <c r="I41" s="8">
        <f t="shared" si="4"/>
        <v>43297.995757243261</v>
      </c>
      <c r="J41" s="8">
        <f t="shared" si="5"/>
        <v>6292.133163081955</v>
      </c>
      <c r="K41" s="8">
        <f>FV('Student Loan Model'!$B$46/100/12,A41,-'Data Table for Charts'!C41,0,1)</f>
        <v>49590.128920325216</v>
      </c>
    </row>
    <row r="42" spans="1:11" x14ac:dyDescent="0.25">
      <c r="A42" s="1">
        <v>40</v>
      </c>
      <c r="B42" s="8">
        <f t="shared" si="6"/>
        <v>73054.049727504564</v>
      </c>
      <c r="C42" s="8">
        <f>PMT('Student Loan Model'!$B$10/100/12,'Student Loan Model'!$B$11*12,-'Student Loan Model'!$B$9)</f>
        <v>1110.2050194164945</v>
      </c>
      <c r="D42" s="8">
        <f>PPMT('Student Loan Model'!$B$10/100/12,'Data Table for Charts'!A42,'Student Loan Model'!$B$11*12,-'Student Loan Model'!$B$9)</f>
        <v>741.22862764076797</v>
      </c>
      <c r="E42" s="8">
        <f>IPMT('Student Loan Model'!$B$10/100/12,'Data Table for Charts'!A42,'Student Loan Model'!$B$11*12,-'Student Loan Model'!$B$9)</f>
        <v>368.9763917757266</v>
      </c>
      <c r="F42" s="8">
        <f t="shared" si="2"/>
        <v>17462.250504164334</v>
      </c>
      <c r="G42" s="8">
        <f t="shared" si="3"/>
        <v>26945.950272495451</v>
      </c>
      <c r="H42" s="8">
        <f t="shared" si="0"/>
        <v>1110.2050194164945</v>
      </c>
      <c r="I42" s="8">
        <f t="shared" si="4"/>
        <v>44408.200776659753</v>
      </c>
      <c r="J42" s="8">
        <f t="shared" si="5"/>
        <v>6630.1353893468695</v>
      </c>
      <c r="K42" s="8">
        <f>FV('Student Loan Model'!$B$46/100/12,A42,-'Data Table for Charts'!C42,0,1)</f>
        <v>51038.336166006622</v>
      </c>
    </row>
    <row r="43" spans="1:11" x14ac:dyDescent="0.25">
      <c r="A43" s="1">
        <v>41</v>
      </c>
      <c r="B43" s="8">
        <f t="shared" si="6"/>
        <v>72309.114956725592</v>
      </c>
      <c r="C43" s="8">
        <f>PMT('Student Loan Model'!$B$10/100/12,'Student Loan Model'!$B$11*12,-'Student Loan Model'!$B$9)</f>
        <v>1110.2050194164945</v>
      </c>
      <c r="D43" s="8">
        <f>PPMT('Student Loan Model'!$B$10/100/12,'Data Table for Charts'!A43,'Student Loan Model'!$B$11*12,-'Student Loan Model'!$B$9)</f>
        <v>744.93477077897194</v>
      </c>
      <c r="E43" s="8">
        <f>IPMT('Student Loan Model'!$B$10/100/12,'Data Table for Charts'!A43,'Student Loan Model'!$B$11*12,-'Student Loan Model'!$B$9)</f>
        <v>365.27024863752268</v>
      </c>
      <c r="F43" s="8">
        <f t="shared" si="2"/>
        <v>17827.520752801858</v>
      </c>
      <c r="G43" s="8">
        <f t="shared" si="3"/>
        <v>27690.885043274422</v>
      </c>
      <c r="H43" s="8">
        <f t="shared" si="0"/>
        <v>1110.2050194164945</v>
      </c>
      <c r="I43" s="8">
        <f t="shared" si="4"/>
        <v>45518.405796076244</v>
      </c>
      <c r="J43" s="8">
        <f t="shared" si="5"/>
        <v>6977.7923305830045</v>
      </c>
      <c r="K43" s="8">
        <f>FV('Student Loan Model'!$B$46/100/12,A43,-'Data Table for Charts'!C43,0,1)</f>
        <v>52496.198126659248</v>
      </c>
    </row>
    <row r="44" spans="1:11" x14ac:dyDescent="0.25">
      <c r="A44" s="1">
        <v>42</v>
      </c>
      <c r="B44" s="8">
        <f t="shared" si="6"/>
        <v>71560.455512092725</v>
      </c>
      <c r="C44" s="8">
        <f>PMT('Student Loan Model'!$B$10/100/12,'Student Loan Model'!$B$11*12,-'Student Loan Model'!$B$9)</f>
        <v>1110.2050194164945</v>
      </c>
      <c r="D44" s="8">
        <f>PPMT('Student Loan Model'!$B$10/100/12,'Data Table for Charts'!A44,'Student Loan Model'!$B$11*12,-'Student Loan Model'!$B$9)</f>
        <v>748.65944463286667</v>
      </c>
      <c r="E44" s="8">
        <f>IPMT('Student Loan Model'!$B$10/100/12,'Data Table for Charts'!A44,'Student Loan Model'!$B$11*12,-'Student Loan Model'!$B$9)</f>
        <v>361.5455747836279</v>
      </c>
      <c r="F44" s="8">
        <f t="shared" si="2"/>
        <v>18189.066327585486</v>
      </c>
      <c r="G44" s="8">
        <f t="shared" si="3"/>
        <v>28439.544487907289</v>
      </c>
      <c r="H44" s="8">
        <f t="shared" si="0"/>
        <v>1110.2050194164945</v>
      </c>
      <c r="I44" s="8">
        <f t="shared" si="4"/>
        <v>46628.610815492735</v>
      </c>
      <c r="J44" s="8">
        <f t="shared" si="5"/>
        <v>7335.1683515568511</v>
      </c>
      <c r="K44" s="8">
        <f>FV('Student Loan Model'!$B$46/100/12,A44,-'Data Table for Charts'!C44,0,1)</f>
        <v>53963.779167049586</v>
      </c>
    </row>
    <row r="45" spans="1:11" x14ac:dyDescent="0.25">
      <c r="A45" s="1">
        <v>43</v>
      </c>
      <c r="B45" s="8">
        <f t="shared" si="6"/>
        <v>70808.052770236696</v>
      </c>
      <c r="C45" s="8">
        <f>PMT('Student Loan Model'!$B$10/100/12,'Student Loan Model'!$B$11*12,-'Student Loan Model'!$B$9)</f>
        <v>1110.2050194164945</v>
      </c>
      <c r="D45" s="8">
        <f>PPMT('Student Loan Model'!$B$10/100/12,'Data Table for Charts'!A45,'Student Loan Model'!$B$11*12,-'Student Loan Model'!$B$9)</f>
        <v>752.40274185603096</v>
      </c>
      <c r="E45" s="8">
        <f>IPMT('Student Loan Model'!$B$10/100/12,'Data Table for Charts'!A45,'Student Loan Model'!$B$11*12,-'Student Loan Model'!$B$9)</f>
        <v>357.80227756046355</v>
      </c>
      <c r="F45" s="8">
        <f t="shared" si="2"/>
        <v>18546.868605145948</v>
      </c>
      <c r="G45" s="8">
        <f t="shared" si="3"/>
        <v>29191.947229763322</v>
      </c>
      <c r="H45" s="8">
        <f t="shared" si="0"/>
        <v>1110.2050194164945</v>
      </c>
      <c r="I45" s="8">
        <f t="shared" si="4"/>
        <v>47738.815834909226</v>
      </c>
      <c r="J45" s="8">
        <f t="shared" si="5"/>
        <v>7702.3282461333074</v>
      </c>
      <c r="K45" s="8">
        <f>FV('Student Loan Model'!$B$46/100/12,A45,-'Data Table for Charts'!C45,0,1)</f>
        <v>55441.144081042534</v>
      </c>
    </row>
    <row r="46" spans="1:11" x14ac:dyDescent="0.25">
      <c r="A46" s="1">
        <v>44</v>
      </c>
      <c r="B46" s="8">
        <f t="shared" si="6"/>
        <v>70051.888014671378</v>
      </c>
      <c r="C46" s="8">
        <f>PMT('Student Loan Model'!$B$10/100/12,'Student Loan Model'!$B$11*12,-'Student Loan Model'!$B$9)</f>
        <v>1110.2050194164945</v>
      </c>
      <c r="D46" s="8">
        <f>PPMT('Student Loan Model'!$B$10/100/12,'Data Table for Charts'!A46,'Student Loan Model'!$B$11*12,-'Student Loan Model'!$B$9)</f>
        <v>756.16475556531111</v>
      </c>
      <c r="E46" s="8">
        <f>IPMT('Student Loan Model'!$B$10/100/12,'Data Table for Charts'!A46,'Student Loan Model'!$B$11*12,-'Student Loan Model'!$B$9)</f>
        <v>354.04026385118334</v>
      </c>
      <c r="F46" s="8">
        <f t="shared" si="2"/>
        <v>18900.908868997132</v>
      </c>
      <c r="G46" s="8">
        <f t="shared" si="3"/>
        <v>29948.111985328633</v>
      </c>
      <c r="H46" s="8">
        <f t="shared" si="0"/>
        <v>1110.2050194164945</v>
      </c>
      <c r="I46" s="8">
        <f t="shared" si="4"/>
        <v>48849.020854325718</v>
      </c>
      <c r="J46" s="8">
        <f t="shared" si="5"/>
        <v>8079.3372401363304</v>
      </c>
      <c r="K46" s="8">
        <f>FV('Student Loan Model'!$B$46/100/12,A46,-'Data Table for Charts'!C46,0,1)</f>
        <v>56928.358094462048</v>
      </c>
    </row>
    <row r="47" spans="1:11" x14ac:dyDescent="0.25">
      <c r="A47" s="1">
        <v>45</v>
      </c>
      <c r="B47" s="8">
        <f t="shared" si="6"/>
        <v>69291.942435328237</v>
      </c>
      <c r="C47" s="8">
        <f>PMT('Student Loan Model'!$B$10/100/12,'Student Loan Model'!$B$11*12,-'Student Loan Model'!$B$9)</f>
        <v>1110.2050194164945</v>
      </c>
      <c r="D47" s="8">
        <f>PPMT('Student Loan Model'!$B$10/100/12,'Data Table for Charts'!A47,'Student Loan Model'!$B$11*12,-'Student Loan Model'!$B$9)</f>
        <v>759.94557934313764</v>
      </c>
      <c r="E47" s="8">
        <f>IPMT('Student Loan Model'!$B$10/100/12,'Data Table for Charts'!A47,'Student Loan Model'!$B$11*12,-'Student Loan Model'!$B$9)</f>
        <v>350.25944007335681</v>
      </c>
      <c r="F47" s="8">
        <f t="shared" si="2"/>
        <v>19251.16830907049</v>
      </c>
      <c r="G47" s="8">
        <f t="shared" si="3"/>
        <v>30708.05756467177</v>
      </c>
      <c r="H47" s="8">
        <f t="shared" si="0"/>
        <v>1110.2050194164945</v>
      </c>
      <c r="I47" s="8">
        <f t="shared" si="4"/>
        <v>49959.225873742209</v>
      </c>
      <c r="J47" s="8">
        <f t="shared" si="5"/>
        <v>8466.2609942288618</v>
      </c>
      <c r="K47" s="8">
        <f>FV('Student Loan Model'!$B$46/100/12,A47,-'Data Table for Charts'!C47,0,1)</f>
        <v>58425.486867971071</v>
      </c>
    </row>
    <row r="48" spans="1:11" x14ac:dyDescent="0.25">
      <c r="A48" s="1">
        <v>46</v>
      </c>
      <c r="B48" s="8">
        <f t="shared" si="6"/>
        <v>68528.197128088388</v>
      </c>
      <c r="C48" s="8">
        <f>PMT('Student Loan Model'!$B$10/100/12,'Student Loan Model'!$B$11*12,-'Student Loan Model'!$B$9)</f>
        <v>1110.2050194164945</v>
      </c>
      <c r="D48" s="8">
        <f>PPMT('Student Loan Model'!$B$10/100/12,'Data Table for Charts'!A48,'Student Loan Model'!$B$11*12,-'Student Loan Model'!$B$9)</f>
        <v>763.74530723985345</v>
      </c>
      <c r="E48" s="8">
        <f>IPMT('Student Loan Model'!$B$10/100/12,'Data Table for Charts'!A48,'Student Loan Model'!$B$11*12,-'Student Loan Model'!$B$9)</f>
        <v>346.45971217664112</v>
      </c>
      <c r="F48" s="8">
        <f t="shared" si="2"/>
        <v>19597.628021247132</v>
      </c>
      <c r="G48" s="8">
        <f t="shared" si="3"/>
        <v>31471.802871911623</v>
      </c>
      <c r="H48" s="8">
        <f t="shared" si="0"/>
        <v>1110.2050194164945</v>
      </c>
      <c r="I48" s="8">
        <f t="shared" si="4"/>
        <v>51069.4308931587</v>
      </c>
      <c r="J48" s="8">
        <f t="shared" si="5"/>
        <v>8863.1656068114098</v>
      </c>
      <c r="K48" s="8">
        <f>FV('Student Loan Model'!$B$46/100/12,A48,-'Data Table for Charts'!C48,0,1)</f>
        <v>59932.59649997011</v>
      </c>
    </row>
    <row r="49" spans="1:11" x14ac:dyDescent="0.25">
      <c r="A49" s="1">
        <v>47</v>
      </c>
      <c r="B49" s="8">
        <f t="shared" si="6"/>
        <v>67760.633094312332</v>
      </c>
      <c r="C49" s="8">
        <f>PMT('Student Loan Model'!$B$10/100/12,'Student Loan Model'!$B$11*12,-'Student Loan Model'!$B$9)</f>
        <v>1110.2050194164945</v>
      </c>
      <c r="D49" s="8">
        <f>PPMT('Student Loan Model'!$B$10/100/12,'Data Table for Charts'!A49,'Student Loan Model'!$B$11*12,-'Student Loan Model'!$B$9)</f>
        <v>767.56403377605272</v>
      </c>
      <c r="E49" s="8">
        <f>IPMT('Student Loan Model'!$B$10/100/12,'Data Table for Charts'!A49,'Student Loan Model'!$B$11*12,-'Student Loan Model'!$B$9)</f>
        <v>342.6409856404419</v>
      </c>
      <c r="F49" s="8">
        <f t="shared" si="2"/>
        <v>19940.269006887575</v>
      </c>
      <c r="G49" s="8">
        <f t="shared" si="3"/>
        <v>32239.366905687675</v>
      </c>
      <c r="H49" s="8">
        <f t="shared" si="0"/>
        <v>1110.2050194164945</v>
      </c>
      <c r="I49" s="8">
        <f t="shared" si="4"/>
        <v>52179.635912575191</v>
      </c>
      <c r="J49" s="8">
        <f t="shared" si="5"/>
        <v>9270.1176169406317</v>
      </c>
      <c r="K49" s="8">
        <f>FV('Student Loan Model'!$B$46/100/12,A49,-'Data Table for Charts'!C49,0,1)</f>
        <v>61449.753529515823</v>
      </c>
    </row>
    <row r="50" spans="1:11" x14ac:dyDescent="0.25">
      <c r="A50" s="1">
        <v>48</v>
      </c>
      <c r="B50" s="8">
        <f t="shared" si="6"/>
        <v>66989.2312403674</v>
      </c>
      <c r="C50" s="8">
        <f>PMT('Student Loan Model'!$B$10/100/12,'Student Loan Model'!$B$11*12,-'Student Loan Model'!$B$9)</f>
        <v>1110.2050194164945</v>
      </c>
      <c r="D50" s="8">
        <f>PPMT('Student Loan Model'!$B$10/100/12,'Data Table for Charts'!A50,'Student Loan Model'!$B$11*12,-'Student Loan Model'!$B$9)</f>
        <v>771.40185394493301</v>
      </c>
      <c r="E50" s="8">
        <f>IPMT('Student Loan Model'!$B$10/100/12,'Data Table for Charts'!A50,'Student Loan Model'!$B$11*12,-'Student Loan Model'!$B$9)</f>
        <v>338.80316547156161</v>
      </c>
      <c r="F50" s="8">
        <f t="shared" si="2"/>
        <v>20279.072172359138</v>
      </c>
      <c r="G50" s="8">
        <f t="shared" si="3"/>
        <v>33010.768759632607</v>
      </c>
      <c r="H50" s="8">
        <f t="shared" si="0"/>
        <v>1110.2050194164945</v>
      </c>
      <c r="I50" s="8">
        <f t="shared" si="4"/>
        <v>53289.840931991683</v>
      </c>
      <c r="J50" s="8">
        <f t="shared" si="5"/>
        <v>9687.1840072668638</v>
      </c>
      <c r="K50" s="8">
        <f>FV('Student Loan Model'!$B$46/100/12,A50,-'Data Table for Charts'!C50,0,1)</f>
        <v>62977.024939258547</v>
      </c>
    </row>
    <row r="51" spans="1:11" x14ac:dyDescent="0.25">
      <c r="A51" s="1">
        <v>49</v>
      </c>
      <c r="B51" s="8">
        <f t="shared" si="6"/>
        <v>66213.97237715275</v>
      </c>
      <c r="C51" s="8">
        <f>PMT('Student Loan Model'!$B$10/100/12,'Student Loan Model'!$B$11*12,-'Student Loan Model'!$B$9)</f>
        <v>1110.2050194164945</v>
      </c>
      <c r="D51" s="8">
        <f>PPMT('Student Loan Model'!$B$10/100/12,'Data Table for Charts'!A51,'Student Loan Model'!$B$11*12,-'Student Loan Model'!$B$9)</f>
        <v>775.25886321465748</v>
      </c>
      <c r="E51" s="8">
        <f>IPMT('Student Loan Model'!$B$10/100/12,'Data Table for Charts'!A51,'Student Loan Model'!$B$11*12,-'Student Loan Model'!$B$9)</f>
        <v>334.94615620183691</v>
      </c>
      <c r="F51" s="8">
        <f t="shared" si="2"/>
        <v>20614.018328560975</v>
      </c>
      <c r="G51" s="8">
        <f t="shared" si="3"/>
        <v>33786.027622847265</v>
      </c>
      <c r="H51" s="8">
        <f t="shared" si="0"/>
        <v>1110.2050194164945</v>
      </c>
      <c r="I51" s="8">
        <f t="shared" si="4"/>
        <v>54400.045951408174</v>
      </c>
      <c r="J51" s="8">
        <f t="shared" si="5"/>
        <v>10114.432206991369</v>
      </c>
      <c r="K51" s="8">
        <f>FV('Student Loan Model'!$B$46/100/12,A51,-'Data Table for Charts'!C51,0,1)</f>
        <v>64514.478158399543</v>
      </c>
    </row>
    <row r="52" spans="1:11" x14ac:dyDescent="0.25">
      <c r="A52" s="1">
        <v>50</v>
      </c>
      <c r="B52" s="8">
        <f t="shared" si="6"/>
        <v>65434.837219622015</v>
      </c>
      <c r="C52" s="8">
        <f>PMT('Student Loan Model'!$B$10/100/12,'Student Loan Model'!$B$11*12,-'Student Loan Model'!$B$9)</f>
        <v>1110.2050194164945</v>
      </c>
      <c r="D52" s="8">
        <f>PPMT('Student Loan Model'!$B$10/100/12,'Data Table for Charts'!A52,'Student Loan Model'!$B$11*12,-'Student Loan Model'!$B$9)</f>
        <v>779.13515753073091</v>
      </c>
      <c r="E52" s="8">
        <f>IPMT('Student Loan Model'!$B$10/100/12,'Data Table for Charts'!A52,'Student Loan Model'!$B$11*12,-'Student Loan Model'!$B$9)</f>
        <v>331.06986188576366</v>
      </c>
      <c r="F52" s="8">
        <f t="shared" si="2"/>
        <v>20945.088190446739</v>
      </c>
      <c r="G52" s="8">
        <f t="shared" si="3"/>
        <v>34565.162780377999</v>
      </c>
      <c r="H52" s="8">
        <f t="shared" si="0"/>
        <v>1110.2050194164945</v>
      </c>
      <c r="I52" s="8">
        <f t="shared" si="4"/>
        <v>55510.250970824665</v>
      </c>
      <c r="J52" s="8">
        <f t="shared" si="5"/>
        <v>10551.930094843483</v>
      </c>
      <c r="K52" s="8">
        <f>FV('Student Loan Model'!$B$46/100/12,A52,-'Data Table for Charts'!C52,0,1)</f>
        <v>66062.181065668148</v>
      </c>
    </row>
    <row r="53" spans="1:11" x14ac:dyDescent="0.25">
      <c r="A53" s="1">
        <v>51</v>
      </c>
      <c r="B53" s="8">
        <f t="shared" si="6"/>
        <v>64651.80638630363</v>
      </c>
      <c r="C53" s="8">
        <f>PMT('Student Loan Model'!$B$10/100/12,'Student Loan Model'!$B$11*12,-'Student Loan Model'!$B$9)</f>
        <v>1110.2050194164945</v>
      </c>
      <c r="D53" s="8">
        <f>PPMT('Student Loan Model'!$B$10/100/12,'Data Table for Charts'!A53,'Student Loan Model'!$B$11*12,-'Student Loan Model'!$B$9)</f>
        <v>783.03083331838457</v>
      </c>
      <c r="E53" s="8">
        <f>IPMT('Student Loan Model'!$B$10/100/12,'Data Table for Charts'!A53,'Student Loan Model'!$B$11*12,-'Student Loan Model'!$B$9)</f>
        <v>327.17418609810994</v>
      </c>
      <c r="F53" s="8">
        <f t="shared" si="2"/>
        <v>21272.262376544848</v>
      </c>
      <c r="G53" s="8">
        <f t="shared" si="3"/>
        <v>35348.193613696385</v>
      </c>
      <c r="H53" s="8">
        <f t="shared" si="0"/>
        <v>1110.2050194164945</v>
      </c>
      <c r="I53" s="8">
        <f t="shared" si="4"/>
        <v>56620.455990241157</v>
      </c>
      <c r="J53" s="8">
        <f t="shared" si="5"/>
        <v>10999.746002077358</v>
      </c>
      <c r="K53" s="8">
        <f>FV('Student Loan Model'!$B$46/100/12,A53,-'Data Table for Charts'!C53,0,1)</f>
        <v>67620.201992318514</v>
      </c>
    </row>
    <row r="54" spans="1:11" x14ac:dyDescent="0.25">
      <c r="A54" s="1">
        <v>52</v>
      </c>
      <c r="B54" s="8">
        <f t="shared" si="6"/>
        <v>63864.860398818651</v>
      </c>
      <c r="C54" s="8">
        <f>PMT('Student Loan Model'!$B$10/100/12,'Student Loan Model'!$B$11*12,-'Student Loan Model'!$B$9)</f>
        <v>1110.2050194164945</v>
      </c>
      <c r="D54" s="8">
        <f>PPMT('Student Loan Model'!$B$10/100/12,'Data Table for Charts'!A54,'Student Loan Model'!$B$11*12,-'Student Loan Model'!$B$9)</f>
        <v>786.94598748497651</v>
      </c>
      <c r="E54" s="8">
        <f>IPMT('Student Loan Model'!$B$10/100/12,'Data Table for Charts'!A54,'Student Loan Model'!$B$11*12,-'Student Loan Model'!$B$9)</f>
        <v>323.25903193151811</v>
      </c>
      <c r="F54" s="8">
        <f t="shared" si="2"/>
        <v>21595.521408476365</v>
      </c>
      <c r="G54" s="8">
        <f t="shared" si="3"/>
        <v>36135.139601181363</v>
      </c>
      <c r="H54" s="8">
        <f t="shared" si="0"/>
        <v>1110.2050194164945</v>
      </c>
      <c r="I54" s="8">
        <f t="shared" si="4"/>
        <v>57730.661009657648</v>
      </c>
      <c r="J54" s="8">
        <f t="shared" si="5"/>
        <v>11457.948715488892</v>
      </c>
      <c r="K54" s="8">
        <f>FV('Student Loan Model'!$B$46/100/12,A54,-'Data Table for Charts'!C54,0,1)</f>
        <v>69188.60972514654</v>
      </c>
    </row>
    <row r="55" spans="1:11" x14ac:dyDescent="0.25">
      <c r="A55" s="1">
        <v>53</v>
      </c>
      <c r="B55" s="8">
        <f t="shared" si="6"/>
        <v>63073.979681396253</v>
      </c>
      <c r="C55" s="8">
        <f>PMT('Student Loan Model'!$B$10/100/12,'Student Loan Model'!$B$11*12,-'Student Loan Model'!$B$9)</f>
        <v>1110.2050194164945</v>
      </c>
      <c r="D55" s="8">
        <f>PPMT('Student Loan Model'!$B$10/100/12,'Data Table for Charts'!A55,'Student Loan Model'!$B$11*12,-'Student Loan Model'!$B$9)</f>
        <v>790.8807174224014</v>
      </c>
      <c r="E55" s="8">
        <f>IPMT('Student Loan Model'!$B$10/100/12,'Data Table for Charts'!A55,'Student Loan Model'!$B$11*12,-'Student Loan Model'!$B$9)</f>
        <v>319.32430199409322</v>
      </c>
      <c r="F55" s="8">
        <f t="shared" si="2"/>
        <v>21914.845710470458</v>
      </c>
      <c r="G55" s="8">
        <f t="shared" si="3"/>
        <v>36926.020318603762</v>
      </c>
      <c r="H55" s="8">
        <f t="shared" si="0"/>
        <v>1110.2050194164945</v>
      </c>
      <c r="I55" s="8">
        <f t="shared" si="4"/>
        <v>58840.866029074139</v>
      </c>
      <c r="J55" s="8">
        <f t="shared" si="5"/>
        <v>11926.607480452658</v>
      </c>
      <c r="K55" s="8">
        <f>FV('Student Loan Model'!$B$46/100/12,A55,-'Data Table for Charts'!C55,0,1)</f>
        <v>70767.473509526797</v>
      </c>
    </row>
    <row r="56" spans="1:11" x14ac:dyDescent="0.25">
      <c r="A56" s="1">
        <v>54</v>
      </c>
      <c r="B56" s="8">
        <f t="shared" si="6"/>
        <v>62279.14456038674</v>
      </c>
      <c r="C56" s="8">
        <f>PMT('Student Loan Model'!$B$10/100/12,'Student Loan Model'!$B$11*12,-'Student Loan Model'!$B$9)</f>
        <v>1110.2050194164945</v>
      </c>
      <c r="D56" s="8">
        <f>PPMT('Student Loan Model'!$B$10/100/12,'Data Table for Charts'!A56,'Student Loan Model'!$B$11*12,-'Student Loan Model'!$B$9)</f>
        <v>794.83512100951327</v>
      </c>
      <c r="E56" s="8">
        <f>IPMT('Student Loan Model'!$B$10/100/12,'Data Table for Charts'!A56,'Student Loan Model'!$B$11*12,-'Student Loan Model'!$B$9)</f>
        <v>315.36989840698118</v>
      </c>
      <c r="F56" s="8">
        <f t="shared" si="2"/>
        <v>22230.215608877439</v>
      </c>
      <c r="G56" s="8">
        <f t="shared" si="3"/>
        <v>37720.855439613275</v>
      </c>
      <c r="H56" s="8">
        <f t="shared" si="0"/>
        <v>1110.2050194164945</v>
      </c>
      <c r="I56" s="8">
        <f t="shared" si="4"/>
        <v>59951.07104849063</v>
      </c>
      <c r="J56" s="8">
        <f t="shared" si="5"/>
        <v>12405.792003978931</v>
      </c>
      <c r="K56" s="8">
        <f>FV('Student Loan Model'!$B$46/100/12,A56,-'Data Table for Charts'!C56,0,1)</f>
        <v>72356.863052469562</v>
      </c>
    </row>
    <row r="57" spans="1:11" x14ac:dyDescent="0.25">
      <c r="A57" s="1">
        <v>55</v>
      </c>
      <c r="B57" s="8">
        <f t="shared" si="6"/>
        <v>61480.335263772176</v>
      </c>
      <c r="C57" s="8">
        <f>PMT('Student Loan Model'!$B$10/100/12,'Student Loan Model'!$B$11*12,-'Student Loan Model'!$B$9)</f>
        <v>1110.2050194164945</v>
      </c>
      <c r="D57" s="8">
        <f>PPMT('Student Loan Model'!$B$10/100/12,'Data Table for Charts'!A57,'Student Loan Model'!$B$11*12,-'Student Loan Model'!$B$9)</f>
        <v>798.80929661456094</v>
      </c>
      <c r="E57" s="8">
        <f>IPMT('Student Loan Model'!$B$10/100/12,'Data Table for Charts'!A57,'Student Loan Model'!$B$11*12,-'Student Loan Model'!$B$9)</f>
        <v>311.39572280193363</v>
      </c>
      <c r="F57" s="8">
        <f t="shared" si="2"/>
        <v>22541.611331679374</v>
      </c>
      <c r="G57" s="8">
        <f t="shared" si="3"/>
        <v>38519.664736227838</v>
      </c>
      <c r="H57" s="8">
        <f t="shared" si="0"/>
        <v>1110.2050194164945</v>
      </c>
      <c r="I57" s="8">
        <f t="shared" si="4"/>
        <v>61061.276067907122</v>
      </c>
      <c r="J57" s="8">
        <f t="shared" si="5"/>
        <v>12895.572457791481</v>
      </c>
      <c r="K57" s="8">
        <f>FV('Student Loan Model'!$B$46/100/12,A57,-'Data Table for Charts'!C57,0,1)</f>
        <v>73956.848525698602</v>
      </c>
    </row>
    <row r="58" spans="1:11" x14ac:dyDescent="0.25">
      <c r="A58" s="1">
        <v>56</v>
      </c>
      <c r="B58" s="8">
        <f t="shared" si="6"/>
        <v>60677.531920674541</v>
      </c>
      <c r="C58" s="8">
        <f>PMT('Student Loan Model'!$B$10/100/12,'Student Loan Model'!$B$11*12,-'Student Loan Model'!$B$9)</f>
        <v>1110.2050194164945</v>
      </c>
      <c r="D58" s="8">
        <f>PPMT('Student Loan Model'!$B$10/100/12,'Data Table for Charts'!A58,'Student Loan Model'!$B$11*12,-'Student Loan Model'!$B$9)</f>
        <v>802.80334309763384</v>
      </c>
      <c r="E58" s="8">
        <f>IPMT('Student Loan Model'!$B$10/100/12,'Data Table for Charts'!A58,'Student Loan Model'!$B$11*12,-'Student Loan Model'!$B$9)</f>
        <v>307.40167631886084</v>
      </c>
      <c r="F58" s="8">
        <f t="shared" si="2"/>
        <v>22849.013007998234</v>
      </c>
      <c r="G58" s="8">
        <f t="shared" si="3"/>
        <v>39322.468079325474</v>
      </c>
      <c r="H58" s="8">
        <f t="shared" si="0"/>
        <v>1110.2050194164945</v>
      </c>
      <c r="I58" s="8">
        <f t="shared" si="4"/>
        <v>62171.481087323613</v>
      </c>
      <c r="J58" s="8">
        <f t="shared" si="5"/>
        <v>13396.019481425596</v>
      </c>
      <c r="K58" s="8">
        <f>FV('Student Loan Model'!$B$46/100/12,A58,-'Data Table for Charts'!C58,0,1)</f>
        <v>75567.500568749208</v>
      </c>
    </row>
    <row r="59" spans="1:11" x14ac:dyDescent="0.25">
      <c r="A59" s="1">
        <v>57</v>
      </c>
      <c r="B59" s="8">
        <f t="shared" si="6"/>
        <v>59870.714560861416</v>
      </c>
      <c r="C59" s="8">
        <f>PMT('Student Loan Model'!$B$10/100/12,'Student Loan Model'!$B$11*12,-'Student Loan Model'!$B$9)</f>
        <v>1110.2050194164945</v>
      </c>
      <c r="D59" s="8">
        <f>PPMT('Student Loan Model'!$B$10/100/12,'Data Table for Charts'!A59,'Student Loan Model'!$B$11*12,-'Student Loan Model'!$B$9)</f>
        <v>806.81735981312193</v>
      </c>
      <c r="E59" s="8">
        <f>IPMT('Student Loan Model'!$B$10/100/12,'Data Table for Charts'!A59,'Student Loan Model'!$B$11*12,-'Student Loan Model'!$B$9)</f>
        <v>303.38765960337258</v>
      </c>
      <c r="F59" s="8">
        <f t="shared" si="2"/>
        <v>23152.400667601607</v>
      </c>
      <c r="G59" s="8">
        <f t="shared" si="3"/>
        <v>40129.285439138599</v>
      </c>
      <c r="H59" s="8">
        <f t="shared" si="0"/>
        <v>1110.2050194164945</v>
      </c>
      <c r="I59" s="8">
        <f t="shared" si="4"/>
        <v>63281.686106740104</v>
      </c>
      <c r="J59" s="8">
        <f t="shared" si="5"/>
        <v>13907.204185346636</v>
      </c>
      <c r="K59" s="8">
        <f>FV('Student Loan Model'!$B$46/100/12,A59,-'Data Table for Charts'!C59,0,1)</f>
        <v>77188.89029208674</v>
      </c>
    </row>
    <row r="60" spans="1:11" x14ac:dyDescent="0.25">
      <c r="A60" s="1">
        <v>58</v>
      </c>
      <c r="B60" s="8">
        <f t="shared" si="6"/>
        <v>59059.86311424923</v>
      </c>
      <c r="C60" s="8">
        <f>PMT('Student Loan Model'!$B$10/100/12,'Student Loan Model'!$B$11*12,-'Student Loan Model'!$B$9)</f>
        <v>1110.2050194164945</v>
      </c>
      <c r="D60" s="8">
        <f>PPMT('Student Loan Model'!$B$10/100/12,'Data Table for Charts'!A60,'Student Loan Model'!$B$11*12,-'Student Loan Model'!$B$9)</f>
        <v>810.85144661218749</v>
      </c>
      <c r="E60" s="8">
        <f>IPMT('Student Loan Model'!$B$10/100/12,'Data Table for Charts'!A60,'Student Loan Model'!$B$11*12,-'Student Loan Model'!$B$9)</f>
        <v>299.35357280430702</v>
      </c>
      <c r="F60" s="8">
        <f t="shared" si="2"/>
        <v>23451.754240405913</v>
      </c>
      <c r="G60" s="8">
        <f t="shared" si="3"/>
        <v>40940.136885750784</v>
      </c>
      <c r="H60" s="8">
        <f t="shared" si="0"/>
        <v>1110.2050194164945</v>
      </c>
      <c r="I60" s="8">
        <f t="shared" si="4"/>
        <v>64391.891126156595</v>
      </c>
      <c r="J60" s="8">
        <f t="shared" si="5"/>
        <v>14429.198154090016</v>
      </c>
      <c r="K60" s="8">
        <f>FV('Student Loan Model'!$B$46/100/12,A60,-'Data Table for Charts'!C60,0,1)</f>
        <v>78821.089280246611</v>
      </c>
    </row>
    <row r="61" spans="1:11" x14ac:dyDescent="0.25">
      <c r="A61" s="1">
        <v>59</v>
      </c>
      <c r="B61" s="8">
        <f t="shared" si="6"/>
        <v>58244.957410403978</v>
      </c>
      <c r="C61" s="8">
        <f>PMT('Student Loan Model'!$B$10/100/12,'Student Loan Model'!$B$11*12,-'Student Loan Model'!$B$9)</f>
        <v>1110.2050194164945</v>
      </c>
      <c r="D61" s="8">
        <f>PPMT('Student Loan Model'!$B$10/100/12,'Data Table for Charts'!A61,'Student Loan Model'!$B$11*12,-'Student Loan Model'!$B$9)</f>
        <v>814.90570384524835</v>
      </c>
      <c r="E61" s="8">
        <f>IPMT('Student Loan Model'!$B$10/100/12,'Data Table for Charts'!A61,'Student Loan Model'!$B$11*12,-'Student Loan Model'!$B$9)</f>
        <v>295.2993155712461</v>
      </c>
      <c r="F61" s="8">
        <f t="shared" si="2"/>
        <v>23747.05355597716</v>
      </c>
      <c r="G61" s="8">
        <f t="shared" si="3"/>
        <v>41755.042589596036</v>
      </c>
      <c r="H61" s="8">
        <f t="shared" si="0"/>
        <v>1110.2050194164945</v>
      </c>
      <c r="I61" s="8">
        <f t="shared" si="4"/>
        <v>65502.096145573087</v>
      </c>
      <c r="J61" s="8">
        <f t="shared" si="5"/>
        <v>14962.073449421106</v>
      </c>
      <c r="K61" s="8">
        <f>FV('Student Loan Model'!$B$46/100/12,A61,-'Data Table for Charts'!C61,0,1)</f>
        <v>80464.169594994193</v>
      </c>
    </row>
    <row r="62" spans="1:11" x14ac:dyDescent="0.25">
      <c r="A62" s="1">
        <v>60</v>
      </c>
      <c r="B62" s="8">
        <f t="shared" si="6"/>
        <v>57425.977178039502</v>
      </c>
      <c r="C62" s="8">
        <f>PMT('Student Loan Model'!$B$10/100/12,'Student Loan Model'!$B$11*12,-'Student Loan Model'!$B$9)</f>
        <v>1110.2050194164945</v>
      </c>
      <c r="D62" s="8">
        <f>PPMT('Student Loan Model'!$B$10/100/12,'Data Table for Charts'!A62,'Student Loan Model'!$B$11*12,-'Student Loan Model'!$B$9)</f>
        <v>818.98023236447466</v>
      </c>
      <c r="E62" s="8">
        <f>IPMT('Student Loan Model'!$B$10/100/12,'Data Table for Charts'!A62,'Student Loan Model'!$B$11*12,-'Student Loan Model'!$B$9)</f>
        <v>291.22478705201991</v>
      </c>
      <c r="F62" s="8">
        <f t="shared" si="2"/>
        <v>24038.278343029178</v>
      </c>
      <c r="G62" s="8">
        <f t="shared" si="3"/>
        <v>42574.022821960512</v>
      </c>
      <c r="H62" s="8">
        <f t="shared" si="0"/>
        <v>1110.2050194164945</v>
      </c>
      <c r="I62" s="8">
        <f t="shared" si="4"/>
        <v>66612.301164989578</v>
      </c>
      <c r="J62" s="8">
        <f t="shared" si="5"/>
        <v>15505.902613517144</v>
      </c>
      <c r="K62" s="8">
        <f>FV('Student Loan Model'!$B$46/100/12,A62,-'Data Table for Charts'!C62,0,1)</f>
        <v>82118.203778506722</v>
      </c>
    </row>
    <row r="63" spans="1:11" x14ac:dyDescent="0.25">
      <c r="A63" s="1">
        <v>61</v>
      </c>
      <c r="B63" s="8">
        <f t="shared" si="6"/>
        <v>56602.902044513205</v>
      </c>
      <c r="C63" s="8">
        <f>PMT('Student Loan Model'!$B$10/100/12,'Student Loan Model'!$B$11*12,-'Student Loan Model'!$B$9)</f>
        <v>1110.2050194164945</v>
      </c>
      <c r="D63" s="8">
        <f>PPMT('Student Loan Model'!$B$10/100/12,'Data Table for Charts'!A63,'Student Loan Model'!$B$11*12,-'Student Loan Model'!$B$9)</f>
        <v>823.07513352629701</v>
      </c>
      <c r="E63" s="8">
        <f>IPMT('Student Loan Model'!$B$10/100/12,'Data Table for Charts'!A63,'Student Loan Model'!$B$11*12,-'Student Loan Model'!$B$9)</f>
        <v>287.1298858901975</v>
      </c>
      <c r="F63" s="8">
        <f t="shared" si="2"/>
        <v>24325.408228919376</v>
      </c>
      <c r="G63" s="8">
        <f t="shared" si="3"/>
        <v>43397.09795548681</v>
      </c>
      <c r="H63" s="8">
        <f t="shared" si="0"/>
        <v>1110.2050194164945</v>
      </c>
      <c r="I63" s="8">
        <f t="shared" si="4"/>
        <v>67722.506184406069</v>
      </c>
      <c r="J63" s="8">
        <f t="shared" si="5"/>
        <v>16060.758672169977</v>
      </c>
      <c r="K63" s="8">
        <f>FV('Student Loan Model'!$B$46/100/12,A63,-'Data Table for Charts'!C63,0,1)</f>
        <v>83783.264856576046</v>
      </c>
    </row>
    <row r="64" spans="1:11" x14ac:dyDescent="0.25">
      <c r="A64" s="1">
        <v>62</v>
      </c>
      <c r="B64" s="8">
        <f t="shared" si="6"/>
        <v>55775.711535319278</v>
      </c>
      <c r="C64" s="8">
        <f>PMT('Student Loan Model'!$B$10/100/12,'Student Loan Model'!$B$11*12,-'Student Loan Model'!$B$9)</f>
        <v>1110.2050194164945</v>
      </c>
      <c r="D64" s="8">
        <f>PPMT('Student Loan Model'!$B$10/100/12,'Data Table for Charts'!A64,'Student Loan Model'!$B$11*12,-'Student Loan Model'!$B$9)</f>
        <v>827.19050919392851</v>
      </c>
      <c r="E64" s="8">
        <f>IPMT('Student Loan Model'!$B$10/100/12,'Data Table for Charts'!A64,'Student Loan Model'!$B$11*12,-'Student Loan Model'!$B$9)</f>
        <v>283.014510222566</v>
      </c>
      <c r="F64" s="8">
        <f t="shared" si="2"/>
        <v>24608.422739141941</v>
      </c>
      <c r="G64" s="8">
        <f t="shared" si="3"/>
        <v>44224.288464680736</v>
      </c>
      <c r="H64" s="8">
        <f t="shared" si="0"/>
        <v>1110.2050194164945</v>
      </c>
      <c r="I64" s="8">
        <f t="shared" si="4"/>
        <v>68832.71120382256</v>
      </c>
      <c r="J64" s="8">
        <f t="shared" si="5"/>
        <v>16626.71513800988</v>
      </c>
      <c r="K64" s="8">
        <f>FV('Student Loan Model'!$B$46/100/12,A64,-'Data Table for Charts'!C64,0,1)</f>
        <v>85459.426341832441</v>
      </c>
    </row>
    <row r="65" spans="1:11" x14ac:dyDescent="0.25">
      <c r="A65" s="1">
        <v>63</v>
      </c>
      <c r="B65" s="8">
        <f t="shared" si="6"/>
        <v>54944.385073579382</v>
      </c>
      <c r="C65" s="8">
        <f>PMT('Student Loan Model'!$B$10/100/12,'Student Loan Model'!$B$11*12,-'Student Loan Model'!$B$9)</f>
        <v>1110.2050194164945</v>
      </c>
      <c r="D65" s="8">
        <f>PPMT('Student Loan Model'!$B$10/100/12,'Data Table for Charts'!A65,'Student Loan Model'!$B$11*12,-'Student Loan Model'!$B$9)</f>
        <v>831.32646173989815</v>
      </c>
      <c r="E65" s="8">
        <f>IPMT('Student Loan Model'!$B$10/100/12,'Data Table for Charts'!A65,'Student Loan Model'!$B$11*12,-'Student Loan Model'!$B$9)</f>
        <v>278.8785576765963</v>
      </c>
      <c r="F65" s="8">
        <f t="shared" si="2"/>
        <v>24887.301296818536</v>
      </c>
      <c r="G65" s="8">
        <f t="shared" si="3"/>
        <v>45055.614926420632</v>
      </c>
      <c r="H65" s="8">
        <f t="shared" si="0"/>
        <v>1110.2050194164945</v>
      </c>
      <c r="I65" s="8">
        <f t="shared" si="4"/>
        <v>69942.916223239052</v>
      </c>
      <c r="J65" s="8">
        <f t="shared" si="5"/>
        <v>17203.846013751507</v>
      </c>
      <c r="K65" s="8">
        <f>FV('Student Loan Model'!$B$46/100/12,A65,-'Data Table for Charts'!C65,0,1)</f>
        <v>87146.762236990558</v>
      </c>
    </row>
    <row r="66" spans="1:11" x14ac:dyDescent="0.25">
      <c r="A66" s="1">
        <v>64</v>
      </c>
      <c r="B66" s="8">
        <f t="shared" si="6"/>
        <v>54108.901979530783</v>
      </c>
      <c r="C66" s="8">
        <f>PMT('Student Loan Model'!$B$10/100/12,'Student Loan Model'!$B$11*12,-'Student Loan Model'!$B$9)</f>
        <v>1110.2050194164945</v>
      </c>
      <c r="D66" s="8">
        <f>PPMT('Student Loan Model'!$B$10/100/12,'Data Table for Charts'!A66,'Student Loan Model'!$B$11*12,-'Student Loan Model'!$B$9)</f>
        <v>835.48309404859754</v>
      </c>
      <c r="E66" s="8">
        <f>IPMT('Student Loan Model'!$B$10/100/12,'Data Table for Charts'!A66,'Student Loan Model'!$B$11*12,-'Student Loan Model'!$B$9)</f>
        <v>274.72192536789686</v>
      </c>
      <c r="F66" s="8">
        <f t="shared" si="2"/>
        <v>25162.023222186432</v>
      </c>
      <c r="G66" s="8">
        <f t="shared" si="3"/>
        <v>45891.098020469231</v>
      </c>
      <c r="H66" s="8">
        <f t="shared" si="0"/>
        <v>1110.2050194164945</v>
      </c>
      <c r="I66" s="8">
        <f t="shared" si="4"/>
        <v>71053.121242655543</v>
      </c>
      <c r="J66" s="8">
        <f t="shared" si="5"/>
        <v>17792.225795460909</v>
      </c>
      <c r="K66" s="8">
        <f>FV('Student Loan Model'!$B$46/100/12,A66,-'Data Table for Charts'!C66,0,1)</f>
        <v>88845.347038116452</v>
      </c>
    </row>
    <row r="67" spans="1:11" x14ac:dyDescent="0.25">
      <c r="A67" s="1">
        <v>65</v>
      </c>
      <c r="B67" s="8">
        <f t="shared" si="6"/>
        <v>53269.241470011941</v>
      </c>
      <c r="C67" s="8">
        <f>PMT('Student Loan Model'!$B$10/100/12,'Student Loan Model'!$B$11*12,-'Student Loan Model'!$B$9)</f>
        <v>1110.2050194164945</v>
      </c>
      <c r="D67" s="8">
        <f>PPMT('Student Loan Model'!$B$10/100/12,'Data Table for Charts'!A67,'Student Loan Model'!$B$11*12,-'Student Loan Model'!$B$9)</f>
        <v>839.66050951884074</v>
      </c>
      <c r="E67" s="8">
        <f>IPMT('Student Loan Model'!$B$10/100/12,'Data Table for Charts'!A67,'Student Loan Model'!$B$11*12,-'Student Loan Model'!$B$9)</f>
        <v>270.54450989765388</v>
      </c>
      <c r="F67" s="8">
        <f t="shared" si="2"/>
        <v>25432.567732084084</v>
      </c>
      <c r="G67" s="8">
        <f t="shared" si="3"/>
        <v>46730.758529988074</v>
      </c>
      <c r="H67" s="8">
        <f t="shared" ref="H67:H122" si="7">C67</f>
        <v>1110.2050194164945</v>
      </c>
      <c r="I67" s="8">
        <f t="shared" si="4"/>
        <v>72163.326262072034</v>
      </c>
      <c r="J67" s="8">
        <f t="shared" si="5"/>
        <v>18391.929475844459</v>
      </c>
      <c r="K67" s="8">
        <f>FV('Student Loan Model'!$B$46/100/12,A67,-'Data Table for Charts'!C67,0,1)</f>
        <v>90555.255737916494</v>
      </c>
    </row>
    <row r="68" spans="1:11" x14ac:dyDescent="0.25">
      <c r="A68" s="1">
        <v>66</v>
      </c>
      <c r="B68" s="8">
        <f t="shared" si="6"/>
        <v>52425.382657945505</v>
      </c>
      <c r="C68" s="8">
        <f>PMT('Student Loan Model'!$B$10/100/12,'Student Loan Model'!$B$11*12,-'Student Loan Model'!$B$9)</f>
        <v>1110.2050194164945</v>
      </c>
      <c r="D68" s="8">
        <f>PPMT('Student Loan Model'!$B$10/100/12,'Data Table for Charts'!A68,'Student Loan Model'!$B$11*12,-'Student Loan Model'!$B$9)</f>
        <v>843.85881206643478</v>
      </c>
      <c r="E68" s="8">
        <f>IPMT('Student Loan Model'!$B$10/100/12,'Data Table for Charts'!A68,'Student Loan Model'!$B$11*12,-'Student Loan Model'!$B$9)</f>
        <v>266.34620735005973</v>
      </c>
      <c r="F68" s="8">
        <f t="shared" ref="F68:F122" si="8">F67+E68</f>
        <v>25698.913939434144</v>
      </c>
      <c r="G68" s="8">
        <f t="shared" ref="G68:G122" si="9">G67+D68</f>
        <v>47574.617342054509</v>
      </c>
      <c r="H68" s="8">
        <f t="shared" si="7"/>
        <v>1110.2050194164945</v>
      </c>
      <c r="I68" s="8">
        <f t="shared" ref="I68:I122" si="10">I67+H68</f>
        <v>73273.531281488526</v>
      </c>
      <c r="J68" s="8">
        <f t="shared" ref="J68:J122" si="11">K68-I68</f>
        <v>19003.032547559982</v>
      </c>
      <c r="K68" s="8">
        <f>FV('Student Loan Model'!$B$46/100/12,A68,-'Data Table for Charts'!C68,0,1)</f>
        <v>92276.563829048508</v>
      </c>
    </row>
    <row r="69" spans="1:11" x14ac:dyDescent="0.25">
      <c r="A69" s="1">
        <v>67</v>
      </c>
      <c r="B69" s="8">
        <f t="shared" si="6"/>
        <v>51577.304551818735</v>
      </c>
      <c r="C69" s="8">
        <f>PMT('Student Loan Model'!$B$10/100/12,'Student Loan Model'!$B$11*12,-'Student Loan Model'!$B$9)</f>
        <v>1110.2050194164945</v>
      </c>
      <c r="D69" s="8">
        <f>PPMT('Student Loan Model'!$B$10/100/12,'Data Table for Charts'!A69,'Student Loan Model'!$B$11*12,-'Student Loan Model'!$B$9)</f>
        <v>848.07810612676701</v>
      </c>
      <c r="E69" s="8">
        <f>IPMT('Student Loan Model'!$B$10/100/12,'Data Table for Charts'!A69,'Student Loan Model'!$B$11*12,-'Student Loan Model'!$B$9)</f>
        <v>262.1269132897275</v>
      </c>
      <c r="F69" s="8">
        <f t="shared" si="8"/>
        <v>25961.040852723872</v>
      </c>
      <c r="G69" s="8">
        <f t="shared" si="9"/>
        <v>48422.695448181279</v>
      </c>
      <c r="H69" s="8">
        <f t="shared" si="7"/>
        <v>1110.2050194164945</v>
      </c>
      <c r="I69" s="8">
        <f t="shared" si="10"/>
        <v>74383.736300905017</v>
      </c>
      <c r="J69" s="8">
        <f t="shared" si="11"/>
        <v>19625.611006549778</v>
      </c>
      <c r="K69" s="8">
        <f>FV('Student Loan Model'!$B$46/100/12,A69,-'Data Table for Charts'!C69,0,1)</f>
        <v>94009.347307454795</v>
      </c>
    </row>
    <row r="70" spans="1:11" x14ac:dyDescent="0.25">
      <c r="A70" s="1">
        <v>68</v>
      </c>
      <c r="B70" s="8">
        <f t="shared" si="6"/>
        <v>50724.986055161338</v>
      </c>
      <c r="C70" s="8">
        <f>PMT('Student Loan Model'!$B$10/100/12,'Student Loan Model'!$B$11*12,-'Student Loan Model'!$B$9)</f>
        <v>1110.2050194164945</v>
      </c>
      <c r="D70" s="8">
        <f>PPMT('Student Loan Model'!$B$10/100/12,'Data Table for Charts'!A70,'Student Loan Model'!$B$11*12,-'Student Loan Model'!$B$9)</f>
        <v>852.31849665740083</v>
      </c>
      <c r="E70" s="8">
        <f>IPMT('Student Loan Model'!$B$10/100/12,'Data Table for Charts'!A70,'Student Loan Model'!$B$11*12,-'Student Loan Model'!$B$9)</f>
        <v>257.88652275909362</v>
      </c>
      <c r="F70" s="8">
        <f t="shared" si="8"/>
        <v>26218.927375482966</v>
      </c>
      <c r="G70" s="8">
        <f t="shared" si="9"/>
        <v>49275.013944838676</v>
      </c>
      <c r="H70" s="8">
        <f t="shared" si="7"/>
        <v>1110.2050194164945</v>
      </c>
      <c r="I70" s="8">
        <f t="shared" si="10"/>
        <v>75493.941320321508</v>
      </c>
      <c r="J70" s="8">
        <f t="shared" si="11"/>
        <v>20259.741355395541</v>
      </c>
      <c r="K70" s="8">
        <f>FV('Student Loan Model'!$B$46/100/12,A70,-'Data Table for Charts'!C70,0,1)</f>
        <v>95753.682675717049</v>
      </c>
    </row>
    <row r="71" spans="1:11" x14ac:dyDescent="0.25">
      <c r="A71" s="1">
        <v>69</v>
      </c>
      <c r="B71" s="8">
        <f t="shared" si="6"/>
        <v>49868.405966020648</v>
      </c>
      <c r="C71" s="8">
        <f>PMT('Student Loan Model'!$B$10/100/12,'Student Loan Model'!$B$11*12,-'Student Loan Model'!$B$9)</f>
        <v>1110.2050194164945</v>
      </c>
      <c r="D71" s="8">
        <f>PPMT('Student Loan Model'!$B$10/100/12,'Data Table for Charts'!A71,'Student Loan Model'!$B$11*12,-'Student Loan Model'!$B$9)</f>
        <v>856.58008914068785</v>
      </c>
      <c r="E71" s="8">
        <f>IPMT('Student Loan Model'!$B$10/100/12,'Data Table for Charts'!A71,'Student Loan Model'!$B$11*12,-'Student Loan Model'!$B$9)</f>
        <v>253.62493027580663</v>
      </c>
      <c r="F71" s="8">
        <f t="shared" si="8"/>
        <v>26472.552305758774</v>
      </c>
      <c r="G71" s="8">
        <f t="shared" si="9"/>
        <v>50131.594033979367</v>
      </c>
      <c r="H71" s="8">
        <f t="shared" si="7"/>
        <v>1110.2050194164945</v>
      </c>
      <c r="I71" s="8">
        <f t="shared" si="10"/>
        <v>76604.146339737999</v>
      </c>
      <c r="J71" s="8">
        <f t="shared" si="11"/>
        <v>20905.500606696412</v>
      </c>
      <c r="K71" s="8">
        <f>FV('Student Loan Model'!$B$46/100/12,A71,-'Data Table for Charts'!C71,0,1)</f>
        <v>97509.646946434412</v>
      </c>
    </row>
    <row r="72" spans="1:11" x14ac:dyDescent="0.25">
      <c r="A72" s="1">
        <v>70</v>
      </c>
      <c r="B72" s="8">
        <f t="shared" si="6"/>
        <v>49007.542976434255</v>
      </c>
      <c r="C72" s="8">
        <f>PMT('Student Loan Model'!$B$10/100/12,'Student Loan Model'!$B$11*12,-'Student Loan Model'!$B$9)</f>
        <v>1110.2050194164945</v>
      </c>
      <c r="D72" s="8">
        <f>PPMT('Student Loan Model'!$B$10/100/12,'Data Table for Charts'!A72,'Student Loan Model'!$B$11*12,-'Student Loan Model'!$B$9)</f>
        <v>860.86298958639134</v>
      </c>
      <c r="E72" s="8">
        <f>IPMT('Student Loan Model'!$B$10/100/12,'Data Table for Charts'!A72,'Student Loan Model'!$B$11*12,-'Student Loan Model'!$B$9)</f>
        <v>249.34202983010317</v>
      </c>
      <c r="F72" s="8">
        <f t="shared" si="8"/>
        <v>26721.894335588877</v>
      </c>
      <c r="G72" s="8">
        <f t="shared" si="9"/>
        <v>50992.457023565759</v>
      </c>
      <c r="H72" s="8">
        <f t="shared" si="7"/>
        <v>1110.2050194164945</v>
      </c>
      <c r="I72" s="8">
        <f t="shared" si="10"/>
        <v>77714.351359154491</v>
      </c>
      <c r="J72" s="8">
        <f t="shared" si="11"/>
        <v>21562.966286468771</v>
      </c>
      <c r="K72" s="8">
        <f>FV('Student Loan Model'!$B$46/100/12,A72,-'Data Table for Charts'!C72,0,1)</f>
        <v>99277.317645623261</v>
      </c>
    </row>
    <row r="73" spans="1:11" x14ac:dyDescent="0.25">
      <c r="A73" s="1">
        <v>71</v>
      </c>
      <c r="B73" s="8">
        <f t="shared" si="6"/>
        <v>48142.375671899936</v>
      </c>
      <c r="C73" s="8">
        <f>PMT('Student Loan Model'!$B$10/100/12,'Student Loan Model'!$B$11*12,-'Student Loan Model'!$B$9)</f>
        <v>1110.2050194164945</v>
      </c>
      <c r="D73" s="8">
        <f>PPMT('Student Loan Model'!$B$10/100/12,'Data Table for Charts'!A73,'Student Loan Model'!$B$11*12,-'Student Loan Model'!$B$9)</f>
        <v>865.16730453432319</v>
      </c>
      <c r="E73" s="8">
        <f>IPMT('Student Loan Model'!$B$10/100/12,'Data Table for Charts'!A73,'Student Loan Model'!$B$11*12,-'Student Loan Model'!$B$9)</f>
        <v>245.03771488217126</v>
      </c>
      <c r="F73" s="8">
        <f t="shared" si="8"/>
        <v>26966.932050471049</v>
      </c>
      <c r="G73" s="8">
        <f t="shared" si="9"/>
        <v>51857.624328100079</v>
      </c>
      <c r="H73" s="8">
        <f t="shared" si="7"/>
        <v>1110.2050194164945</v>
      </c>
      <c r="I73" s="8">
        <f t="shared" si="10"/>
        <v>78824.556378570982</v>
      </c>
      <c r="J73" s="8">
        <f t="shared" si="11"/>
        <v>22232.216437569019</v>
      </c>
      <c r="K73" s="8">
        <f>FV('Student Loan Model'!$B$46/100/12,A73,-'Data Table for Charts'!C73,0,1)</f>
        <v>101056.77281614</v>
      </c>
    </row>
    <row r="74" spans="1:11" x14ac:dyDescent="0.25">
      <c r="A74" s="1">
        <v>72</v>
      </c>
      <c r="B74" s="8">
        <f t="shared" si="6"/>
        <v>47272.882530842944</v>
      </c>
      <c r="C74" s="8">
        <f>PMT('Student Loan Model'!$B$10/100/12,'Student Loan Model'!$B$11*12,-'Student Loan Model'!$B$9)</f>
        <v>1110.2050194164945</v>
      </c>
      <c r="D74" s="8">
        <f>PPMT('Student Loan Model'!$B$10/100/12,'Data Table for Charts'!A74,'Student Loan Model'!$B$11*12,-'Student Loan Model'!$B$9)</f>
        <v>869.493141056995</v>
      </c>
      <c r="E74" s="8">
        <f>IPMT('Student Loan Model'!$B$10/100/12,'Data Table for Charts'!A74,'Student Loan Model'!$B$11*12,-'Student Loan Model'!$B$9)</f>
        <v>240.71187835949962</v>
      </c>
      <c r="F74" s="8">
        <f t="shared" si="8"/>
        <v>27207.643928830548</v>
      </c>
      <c r="G74" s="8">
        <f t="shared" si="9"/>
        <v>52727.11746915707</v>
      </c>
      <c r="H74" s="8">
        <f t="shared" si="7"/>
        <v>1110.2050194164945</v>
      </c>
      <c r="I74" s="8">
        <f t="shared" si="10"/>
        <v>79934.761397987473</v>
      </c>
      <c r="J74" s="8">
        <f t="shared" si="11"/>
        <v>22913.329623139362</v>
      </c>
      <c r="K74" s="8">
        <f>FV('Student Loan Model'!$B$46/100/12,A74,-'Data Table for Charts'!C74,0,1)</f>
        <v>102848.09102112683</v>
      </c>
    </row>
    <row r="75" spans="1:11" x14ac:dyDescent="0.25">
      <c r="A75" s="1">
        <v>73</v>
      </c>
      <c r="B75" s="8">
        <f t="shared" si="6"/>
        <v>46399.041924080666</v>
      </c>
      <c r="C75" s="8">
        <f>PMT('Student Loan Model'!$B$10/100/12,'Student Loan Model'!$B$11*12,-'Student Loan Model'!$B$9)</f>
        <v>1110.2050194164945</v>
      </c>
      <c r="D75" s="8">
        <f>PPMT('Student Loan Model'!$B$10/100/12,'Data Table for Charts'!A75,'Student Loan Model'!$B$11*12,-'Student Loan Model'!$B$9)</f>
        <v>873.84060676227978</v>
      </c>
      <c r="E75" s="8">
        <f>IPMT('Student Loan Model'!$B$10/100/12,'Data Table for Charts'!A75,'Student Loan Model'!$B$11*12,-'Student Loan Model'!$B$9)</f>
        <v>236.36441265421468</v>
      </c>
      <c r="F75" s="8">
        <f t="shared" si="8"/>
        <v>27444.008341484761</v>
      </c>
      <c r="G75" s="8">
        <f t="shared" si="9"/>
        <v>53600.958075919349</v>
      </c>
      <c r="H75" s="8">
        <f t="shared" si="7"/>
        <v>1110.2050194164945</v>
      </c>
      <c r="I75" s="8">
        <f t="shared" si="10"/>
        <v>81044.966417403964</v>
      </c>
      <c r="J75" s="8">
        <f t="shared" si="11"/>
        <v>23606.384930076296</v>
      </c>
      <c r="K75" s="8">
        <f>FV('Student Loan Model'!$B$46/100/12,A75,-'Data Table for Charts'!C75,0,1)</f>
        <v>104651.35134748026</v>
      </c>
    </row>
    <row r="76" spans="1:11" x14ac:dyDescent="0.25">
      <c r="A76" s="1">
        <v>74</v>
      </c>
      <c r="B76" s="8">
        <f t="shared" si="6"/>
        <v>45520.832114284574</v>
      </c>
      <c r="C76" s="8">
        <f>PMT('Student Loan Model'!$B$10/100/12,'Student Loan Model'!$B$11*12,-'Student Loan Model'!$B$9)</f>
        <v>1110.2050194164945</v>
      </c>
      <c r="D76" s="8">
        <f>PPMT('Student Loan Model'!$B$10/100/12,'Data Table for Charts'!A76,'Student Loan Model'!$B$11*12,-'Student Loan Model'!$B$9)</f>
        <v>878.20980979609112</v>
      </c>
      <c r="E76" s="8">
        <f>IPMT('Student Loan Model'!$B$10/100/12,'Data Table for Charts'!A76,'Student Loan Model'!$B$11*12,-'Student Loan Model'!$B$9)</f>
        <v>231.99520962040327</v>
      </c>
      <c r="F76" s="8">
        <f t="shared" si="8"/>
        <v>27676.003551105165</v>
      </c>
      <c r="G76" s="8">
        <f t="shared" si="9"/>
        <v>54479.16788571544</v>
      </c>
      <c r="H76" s="8">
        <f t="shared" si="7"/>
        <v>1110.2050194164945</v>
      </c>
      <c r="I76" s="8">
        <f t="shared" si="10"/>
        <v>82155.171436820456</v>
      </c>
      <c r="J76" s="8">
        <f t="shared" si="11"/>
        <v>24311.461972522258</v>
      </c>
      <c r="K76" s="8">
        <f>FV('Student Loan Model'!$B$46/100/12,A76,-'Data Table for Charts'!C76,0,1)</f>
        <v>106466.63340934271</v>
      </c>
    </row>
    <row r="77" spans="1:11" x14ac:dyDescent="0.25">
      <c r="A77" s="1">
        <v>75</v>
      </c>
      <c r="B77" s="8">
        <f t="shared" si="6"/>
        <v>44638.231255439503</v>
      </c>
      <c r="C77" s="8">
        <f>PMT('Student Loan Model'!$B$10/100/12,'Student Loan Model'!$B$11*12,-'Student Loan Model'!$B$9)</f>
        <v>1110.2050194164945</v>
      </c>
      <c r="D77" s="8">
        <f>PPMT('Student Loan Model'!$B$10/100/12,'Data Table for Charts'!A77,'Student Loan Model'!$B$11*12,-'Student Loan Model'!$B$9)</f>
        <v>882.60085884507168</v>
      </c>
      <c r="E77" s="8">
        <f>IPMT('Student Loan Model'!$B$10/100/12,'Data Table for Charts'!A77,'Student Loan Model'!$B$11*12,-'Student Loan Model'!$B$9)</f>
        <v>227.60416057142277</v>
      </c>
      <c r="F77" s="8">
        <f t="shared" si="8"/>
        <v>27903.607711676588</v>
      </c>
      <c r="G77" s="8">
        <f t="shared" si="9"/>
        <v>55361.768744560512</v>
      </c>
      <c r="H77" s="8">
        <f t="shared" si="7"/>
        <v>1110.2050194164945</v>
      </c>
      <c r="I77" s="8">
        <f t="shared" si="10"/>
        <v>83265.376456236947</v>
      </c>
      <c r="J77" s="8">
        <f t="shared" si="11"/>
        <v>25028.640895380653</v>
      </c>
      <c r="K77" s="8">
        <f>FV('Student Loan Model'!$B$46/100/12,A77,-'Data Table for Charts'!C77,0,1)</f>
        <v>108294.0173516176</v>
      </c>
    </row>
    <row r="78" spans="1:11" x14ac:dyDescent="0.25">
      <c r="A78" s="1">
        <v>76</v>
      </c>
      <c r="B78" s="8">
        <f t="shared" si="6"/>
        <v>43751.217392300205</v>
      </c>
      <c r="C78" s="8">
        <f>PMT('Student Loan Model'!$B$10/100/12,'Student Loan Model'!$B$11*12,-'Student Loan Model'!$B$9)</f>
        <v>1110.2050194164945</v>
      </c>
      <c r="D78" s="8">
        <f>PPMT('Student Loan Model'!$B$10/100/12,'Data Table for Charts'!A78,'Student Loan Model'!$B$11*12,-'Student Loan Model'!$B$9)</f>
        <v>887.01386313929709</v>
      </c>
      <c r="E78" s="8">
        <f>IPMT('Student Loan Model'!$B$10/100/12,'Data Table for Charts'!A78,'Student Loan Model'!$B$11*12,-'Student Loan Model'!$B$9)</f>
        <v>223.19115627719745</v>
      </c>
      <c r="F78" s="8">
        <f t="shared" si="8"/>
        <v>28126.798867953785</v>
      </c>
      <c r="G78" s="8">
        <f t="shared" si="9"/>
        <v>56248.78260769981</v>
      </c>
      <c r="H78" s="8">
        <f t="shared" si="7"/>
        <v>1110.2050194164945</v>
      </c>
      <c r="I78" s="8">
        <f t="shared" si="10"/>
        <v>84375.581475653438</v>
      </c>
      <c r="J78" s="8">
        <f t="shared" si="11"/>
        <v>25758.002377854209</v>
      </c>
      <c r="K78" s="8">
        <f>FV('Student Loan Model'!$B$46/100/12,A78,-'Data Table for Charts'!C78,0,1)</f>
        <v>110133.58385350765</v>
      </c>
    </row>
    <row r="79" spans="1:11" x14ac:dyDescent="0.25">
      <c r="A79" s="1">
        <v>77</v>
      </c>
      <c r="B79" s="8">
        <f t="shared" si="6"/>
        <v>42859.768459845211</v>
      </c>
      <c r="C79" s="8">
        <f>PMT('Student Loan Model'!$B$10/100/12,'Student Loan Model'!$B$11*12,-'Student Loan Model'!$B$9)</f>
        <v>1110.2050194164945</v>
      </c>
      <c r="D79" s="8">
        <f>PPMT('Student Loan Model'!$B$10/100/12,'Data Table for Charts'!A79,'Student Loan Model'!$B$11*12,-'Student Loan Model'!$B$9)</f>
        <v>891.4489324549935</v>
      </c>
      <c r="E79" s="8">
        <f>IPMT('Student Loan Model'!$B$10/100/12,'Data Table for Charts'!A79,'Student Loan Model'!$B$11*12,-'Student Loan Model'!$B$9)</f>
        <v>218.75608696150096</v>
      </c>
      <c r="F79" s="8">
        <f t="shared" si="8"/>
        <v>28345.554954915286</v>
      </c>
      <c r="G79" s="8">
        <f t="shared" si="9"/>
        <v>57140.231540154804</v>
      </c>
      <c r="H79" s="8">
        <f t="shared" si="7"/>
        <v>1110.2050194164945</v>
      </c>
      <c r="I79" s="8">
        <f t="shared" si="10"/>
        <v>85485.78649506993</v>
      </c>
      <c r="J79" s="8">
        <f t="shared" si="11"/>
        <v>26499.627637007026</v>
      </c>
      <c r="K79" s="8">
        <f>FV('Student Loan Model'!$B$46/100/12,A79,-'Data Table for Charts'!C79,0,1)</f>
        <v>111985.41413207696</v>
      </c>
    </row>
    <row r="80" spans="1:11" x14ac:dyDescent="0.25">
      <c r="A80" s="1">
        <v>78</v>
      </c>
      <c r="B80" s="8">
        <f t="shared" si="6"/>
        <v>41963.86228272794</v>
      </c>
      <c r="C80" s="8">
        <f>PMT('Student Loan Model'!$B$10/100/12,'Student Loan Model'!$B$11*12,-'Student Loan Model'!$B$9)</f>
        <v>1110.2050194164945</v>
      </c>
      <c r="D80" s="8">
        <f>PPMT('Student Loan Model'!$B$10/100/12,'Data Table for Charts'!A80,'Student Loan Model'!$B$11*12,-'Student Loan Model'!$B$9)</f>
        <v>895.9061771172685</v>
      </c>
      <c r="E80" s="8">
        <f>IPMT('Student Loan Model'!$B$10/100/12,'Data Table for Charts'!A80,'Student Loan Model'!$B$11*12,-'Student Loan Model'!$B$9)</f>
        <v>214.29884229922601</v>
      </c>
      <c r="F80" s="8">
        <f t="shared" si="8"/>
        <v>28559.853797214513</v>
      </c>
      <c r="G80" s="8">
        <f t="shared" si="9"/>
        <v>58036.137717272075</v>
      </c>
      <c r="H80" s="8">
        <f t="shared" si="7"/>
        <v>1110.2050194164945</v>
      </c>
      <c r="I80" s="8">
        <f t="shared" si="10"/>
        <v>86595.991514486421</v>
      </c>
      <c r="J80" s="8">
        <f t="shared" si="11"/>
        <v>27253.5984313503</v>
      </c>
      <c r="K80" s="8">
        <f>FV('Student Loan Model'!$B$46/100/12,A80,-'Data Table for Charts'!C80,0,1)</f>
        <v>113849.58994583672</v>
      </c>
    </row>
    <row r="81" spans="1:11" x14ac:dyDescent="0.25">
      <c r="A81" s="1">
        <v>79</v>
      </c>
      <c r="B81" s="8">
        <f t="shared" si="6"/>
        <v>41063.476574725086</v>
      </c>
      <c r="C81" s="8">
        <f>PMT('Student Loan Model'!$B$10/100/12,'Student Loan Model'!$B$11*12,-'Student Loan Model'!$B$9)</f>
        <v>1110.2050194164945</v>
      </c>
      <c r="D81" s="8">
        <f>PPMT('Student Loan Model'!$B$10/100/12,'Data Table for Charts'!A81,'Student Loan Model'!$B$11*12,-'Student Loan Model'!$B$9)</f>
        <v>900.38570800285481</v>
      </c>
      <c r="E81" s="8">
        <f>IPMT('Student Loan Model'!$B$10/100/12,'Data Table for Charts'!A81,'Student Loan Model'!$B$11*12,-'Student Loan Model'!$B$9)</f>
        <v>209.81931141363967</v>
      </c>
      <c r="F81" s="8">
        <f t="shared" si="8"/>
        <v>28769.673108628154</v>
      </c>
      <c r="G81" s="8">
        <f t="shared" si="9"/>
        <v>58936.523425274929</v>
      </c>
      <c r="H81" s="8">
        <f t="shared" si="7"/>
        <v>1110.2050194164945</v>
      </c>
      <c r="I81" s="8">
        <f t="shared" si="10"/>
        <v>87706.196533902912</v>
      </c>
      <c r="J81" s="8">
        <f t="shared" si="11"/>
        <v>28019.997064451964</v>
      </c>
      <c r="K81" s="8">
        <f>FV('Student Loan Model'!$B$46/100/12,A81,-'Data Table for Charts'!C81,0,1)</f>
        <v>115726.19359835488</v>
      </c>
    </row>
    <row r="82" spans="1:11" x14ac:dyDescent="0.25">
      <c r="A82" s="1">
        <v>80</v>
      </c>
      <c r="B82" s="8">
        <f t="shared" si="6"/>
        <v>40158.58893818222</v>
      </c>
      <c r="C82" s="8">
        <f>PMT('Student Loan Model'!$B$10/100/12,'Student Loan Model'!$B$11*12,-'Student Loan Model'!$B$9)</f>
        <v>1110.2050194164945</v>
      </c>
      <c r="D82" s="8">
        <f>PPMT('Student Loan Model'!$B$10/100/12,'Data Table for Charts'!A82,'Student Loan Model'!$B$11*12,-'Student Loan Model'!$B$9)</f>
        <v>904.88763654286913</v>
      </c>
      <c r="E82" s="8">
        <f>IPMT('Student Loan Model'!$B$10/100/12,'Data Table for Charts'!A82,'Student Loan Model'!$B$11*12,-'Student Loan Model'!$B$9)</f>
        <v>205.31738287362535</v>
      </c>
      <c r="F82" s="8">
        <f t="shared" si="8"/>
        <v>28974.99049150178</v>
      </c>
      <c r="G82" s="8">
        <f t="shared" si="9"/>
        <v>59841.411061817795</v>
      </c>
      <c r="H82" s="8">
        <f t="shared" si="7"/>
        <v>1110.2050194164945</v>
      </c>
      <c r="I82" s="8">
        <f t="shared" si="10"/>
        <v>88816.401553319403</v>
      </c>
      <c r="J82" s="8">
        <f t="shared" si="11"/>
        <v>28798.906388570467</v>
      </c>
      <c r="K82" s="8">
        <f>FV('Student Loan Model'!$B$46/100/12,A82,-'Data Table for Charts'!C82,0,1)</f>
        <v>117615.30794188987</v>
      </c>
    </row>
    <row r="83" spans="1:11" x14ac:dyDescent="0.25">
      <c r="A83" s="1">
        <v>81</v>
      </c>
      <c r="B83" s="8">
        <f t="shared" si="6"/>
        <v>39249.17686345664</v>
      </c>
      <c r="C83" s="8">
        <f>PMT('Student Loan Model'!$B$10/100/12,'Student Loan Model'!$B$11*12,-'Student Loan Model'!$B$9)</f>
        <v>1110.2050194164945</v>
      </c>
      <c r="D83" s="8">
        <f>PPMT('Student Loan Model'!$B$10/100/12,'Data Table for Charts'!A83,'Student Loan Model'!$B$11*12,-'Student Loan Model'!$B$9)</f>
        <v>909.41207472558335</v>
      </c>
      <c r="E83" s="8">
        <f>IPMT('Student Loan Model'!$B$10/100/12,'Data Table for Charts'!A83,'Student Loan Model'!$B$11*12,-'Student Loan Model'!$B$9)</f>
        <v>200.79294469091099</v>
      </c>
      <c r="F83" s="8">
        <f t="shared" si="8"/>
        <v>29175.783436192691</v>
      </c>
      <c r="G83" s="8">
        <f t="shared" si="9"/>
        <v>60750.823136543375</v>
      </c>
      <c r="H83" s="8">
        <f t="shared" si="7"/>
        <v>1110.2050194164945</v>
      </c>
      <c r="I83" s="8">
        <f t="shared" si="10"/>
        <v>89926.606572735895</v>
      </c>
      <c r="J83" s="8">
        <f t="shared" si="11"/>
        <v>29590.409808312528</v>
      </c>
      <c r="K83" s="8">
        <f>FV('Student Loan Model'!$B$46/100/12,A83,-'Data Table for Charts'!C83,0,1)</f>
        <v>119517.01638104842</v>
      </c>
    </row>
    <row r="84" spans="1:11" x14ac:dyDescent="0.25">
      <c r="A84" s="1">
        <v>82</v>
      </c>
      <c r="B84" s="8">
        <f t="shared" si="6"/>
        <v>38335.217728357427</v>
      </c>
      <c r="C84" s="8">
        <f>PMT('Student Loan Model'!$B$10/100/12,'Student Loan Model'!$B$11*12,-'Student Loan Model'!$B$9)</f>
        <v>1110.2050194164945</v>
      </c>
      <c r="D84" s="8">
        <f>PPMT('Student Loan Model'!$B$10/100/12,'Data Table for Charts'!A84,'Student Loan Model'!$B$11*12,-'Student Loan Model'!$B$9)</f>
        <v>913.95913509921138</v>
      </c>
      <c r="E84" s="8">
        <f>IPMT('Student Loan Model'!$B$10/100/12,'Data Table for Charts'!A84,'Student Loan Model'!$B$11*12,-'Student Loan Model'!$B$9)</f>
        <v>196.2458843172831</v>
      </c>
      <c r="F84" s="8">
        <f t="shared" si="8"/>
        <v>29372.029320509973</v>
      </c>
      <c r="G84" s="8">
        <f t="shared" si="9"/>
        <v>61664.782271642587</v>
      </c>
      <c r="H84" s="8">
        <f t="shared" si="7"/>
        <v>1110.2050194164945</v>
      </c>
      <c r="I84" s="8">
        <f t="shared" si="10"/>
        <v>91036.811592152386</v>
      </c>
      <c r="J84" s="8">
        <f t="shared" si="11"/>
        <v>30394.591284315611</v>
      </c>
      <c r="K84" s="8">
        <f>FV('Student Loan Model'!$B$46/100/12,A84,-'Data Table for Charts'!C84,0,1)</f>
        <v>121431.402876468</v>
      </c>
    </row>
    <row r="85" spans="1:11" x14ac:dyDescent="0.25">
      <c r="A85" s="1">
        <v>83</v>
      </c>
      <c r="B85" s="8">
        <f t="shared" si="6"/>
        <v>37416.688797582719</v>
      </c>
      <c r="C85" s="8">
        <f>PMT('Student Loan Model'!$B$10/100/12,'Student Loan Model'!$B$11*12,-'Student Loan Model'!$B$9)</f>
        <v>1110.2050194164945</v>
      </c>
      <c r="D85" s="8">
        <f>PPMT('Student Loan Model'!$B$10/100/12,'Data Table for Charts'!A85,'Student Loan Model'!$B$11*12,-'Student Loan Model'!$B$9)</f>
        <v>918.52893077470742</v>
      </c>
      <c r="E85" s="8">
        <f>IPMT('Student Loan Model'!$B$10/100/12,'Data Table for Charts'!A85,'Student Loan Model'!$B$11*12,-'Student Loan Model'!$B$9)</f>
        <v>191.67608864178703</v>
      </c>
      <c r="F85" s="8">
        <f t="shared" si="8"/>
        <v>29563.70540915176</v>
      </c>
      <c r="G85" s="8">
        <f t="shared" si="9"/>
        <v>62583.311202417295</v>
      </c>
      <c r="H85" s="8">
        <f t="shared" si="7"/>
        <v>1110.2050194164945</v>
      </c>
      <c r="I85" s="8">
        <f t="shared" si="10"/>
        <v>92147.016611568877</v>
      </c>
      <c r="J85" s="8">
        <f t="shared" si="11"/>
        <v>31211.535336954796</v>
      </c>
      <c r="K85" s="8">
        <f>FV('Student Loan Model'!$B$46/100/12,A85,-'Data Table for Charts'!C85,0,1)</f>
        <v>123358.55194852367</v>
      </c>
    </row>
    <row r="86" spans="1:11" x14ac:dyDescent="0.25">
      <c r="A86" s="1">
        <v>84</v>
      </c>
      <c r="B86" s="8">
        <f t="shared" si="6"/>
        <v>36493.567222154139</v>
      </c>
      <c r="C86" s="8">
        <f>PMT('Student Loan Model'!$B$10/100/12,'Student Loan Model'!$B$11*12,-'Student Loan Model'!$B$9)</f>
        <v>1110.2050194164945</v>
      </c>
      <c r="D86" s="8">
        <f>PPMT('Student Loan Model'!$B$10/100/12,'Data Table for Charts'!A86,'Student Loan Model'!$B$11*12,-'Student Loan Model'!$B$9)</f>
        <v>923.12157542858097</v>
      </c>
      <c r="E86" s="8">
        <f>IPMT('Student Loan Model'!$B$10/100/12,'Data Table for Charts'!A86,'Student Loan Model'!$B$11*12,-'Student Loan Model'!$B$9)</f>
        <v>187.08344398791354</v>
      </c>
      <c r="F86" s="8">
        <f t="shared" si="8"/>
        <v>29750.788853139675</v>
      </c>
      <c r="G86" s="8">
        <f t="shared" si="9"/>
        <v>63506.432777845876</v>
      </c>
      <c r="H86" s="8">
        <f t="shared" si="7"/>
        <v>1110.2050194164945</v>
      </c>
      <c r="I86" s="8">
        <f t="shared" si="10"/>
        <v>93257.221630985368</v>
      </c>
      <c r="J86" s="8">
        <f t="shared" si="11"/>
        <v>32041.327050074367</v>
      </c>
      <c r="K86" s="8">
        <f>FV('Student Loan Model'!$B$46/100/12,A86,-'Data Table for Charts'!C86,0,1)</f>
        <v>125298.54868105974</v>
      </c>
    </row>
    <row r="87" spans="1:11" x14ac:dyDescent="0.25">
      <c r="A87" s="1">
        <v>85</v>
      </c>
      <c r="B87" s="8">
        <f t="shared" si="6"/>
        <v>35565.830038848413</v>
      </c>
      <c r="C87" s="8">
        <f>PMT('Student Loan Model'!$B$10/100/12,'Student Loan Model'!$B$11*12,-'Student Loan Model'!$B$9)</f>
        <v>1110.2050194164945</v>
      </c>
      <c r="D87" s="8">
        <f>PPMT('Student Loan Model'!$B$10/100/12,'Data Table for Charts'!A87,'Student Loan Model'!$B$11*12,-'Student Loan Model'!$B$9)</f>
        <v>927.73718330572387</v>
      </c>
      <c r="E87" s="8">
        <f>IPMT('Student Loan Model'!$B$10/100/12,'Data Table for Charts'!A87,'Student Loan Model'!$B$11*12,-'Student Loan Model'!$B$9)</f>
        <v>182.46783611077058</v>
      </c>
      <c r="F87" s="8">
        <f t="shared" si="8"/>
        <v>29933.256689250444</v>
      </c>
      <c r="G87" s="8">
        <f t="shared" si="9"/>
        <v>64434.169961151601</v>
      </c>
      <c r="H87" s="8">
        <f t="shared" si="7"/>
        <v>1110.2050194164945</v>
      </c>
      <c r="I87" s="8">
        <f t="shared" si="10"/>
        <v>94367.42665040186</v>
      </c>
      <c r="J87" s="8">
        <f t="shared" si="11"/>
        <v>32884.052074744206</v>
      </c>
      <c r="K87" s="8">
        <f>FV('Student Loan Model'!$B$46/100/12,A87,-'Data Table for Charts'!C87,0,1)</f>
        <v>127251.47872514607</v>
      </c>
    </row>
    <row r="88" spans="1:11" x14ac:dyDescent="0.25">
      <c r="A88" s="1">
        <v>86</v>
      </c>
      <c r="B88" s="8">
        <f t="shared" si="6"/>
        <v>34633.454169626159</v>
      </c>
      <c r="C88" s="8">
        <f>PMT('Student Loan Model'!$B$10/100/12,'Student Loan Model'!$B$11*12,-'Student Loan Model'!$B$9)</f>
        <v>1110.2050194164945</v>
      </c>
      <c r="D88" s="8">
        <f>PPMT('Student Loan Model'!$B$10/100/12,'Data Table for Charts'!A88,'Student Loan Model'!$B$11*12,-'Student Loan Model'!$B$9)</f>
        <v>932.3758692222525</v>
      </c>
      <c r="E88" s="8">
        <f>IPMT('Student Loan Model'!$B$10/100/12,'Data Table for Charts'!A88,'Student Loan Model'!$B$11*12,-'Student Loan Model'!$B$9)</f>
        <v>177.829150194242</v>
      </c>
      <c r="F88" s="8">
        <f t="shared" si="8"/>
        <v>30111.085839444684</v>
      </c>
      <c r="G88" s="8">
        <f t="shared" si="9"/>
        <v>65366.545830373856</v>
      </c>
      <c r="H88" s="8">
        <f t="shared" si="7"/>
        <v>1110.2050194164945</v>
      </c>
      <c r="I88" s="8">
        <f t="shared" si="10"/>
        <v>95477.631669818351</v>
      </c>
      <c r="J88" s="8">
        <f t="shared" si="11"/>
        <v>33739.796633041275</v>
      </c>
      <c r="K88" s="8">
        <f>FV('Student Loan Model'!$B$46/100/12,A88,-'Data Table for Charts'!C88,0,1)</f>
        <v>129217.42830285963</v>
      </c>
    </row>
    <row r="89" spans="1:11" x14ac:dyDescent="0.25">
      <c r="A89" s="1">
        <v>87</v>
      </c>
      <c r="B89" s="8">
        <f t="shared" si="6"/>
        <v>33696.416421057795</v>
      </c>
      <c r="C89" s="8">
        <f>PMT('Student Loan Model'!$B$10/100/12,'Student Loan Model'!$B$11*12,-'Student Loan Model'!$B$9)</f>
        <v>1110.2050194164945</v>
      </c>
      <c r="D89" s="8">
        <f>PPMT('Student Loan Model'!$B$10/100/12,'Data Table for Charts'!A89,'Student Loan Model'!$B$11*12,-'Student Loan Model'!$B$9)</f>
        <v>937.03774856836378</v>
      </c>
      <c r="E89" s="8">
        <f>IPMT('Student Loan Model'!$B$10/100/12,'Data Table for Charts'!A89,'Student Loan Model'!$B$11*12,-'Student Loan Model'!$B$9)</f>
        <v>173.1672708481307</v>
      </c>
      <c r="F89" s="8">
        <f t="shared" si="8"/>
        <v>30284.253110292815</v>
      </c>
      <c r="G89" s="8">
        <f t="shared" si="9"/>
        <v>66303.583578942213</v>
      </c>
      <c r="H89" s="8">
        <f t="shared" si="7"/>
        <v>1110.2050194164945</v>
      </c>
      <c r="I89" s="8">
        <f t="shared" si="10"/>
        <v>96587.836689234842</v>
      </c>
      <c r="J89" s="8">
        <f t="shared" si="11"/>
        <v>34608.647521856401</v>
      </c>
      <c r="K89" s="8">
        <f>FV('Student Loan Model'!$B$46/100/12,A89,-'Data Table for Charts'!C89,0,1)</f>
        <v>131196.48421109124</v>
      </c>
    </row>
    <row r="90" spans="1:11" x14ac:dyDescent="0.25">
      <c r="A90" s="1">
        <v>88</v>
      </c>
      <c r="B90" s="8">
        <f t="shared" si="6"/>
        <v>32754.693483746589</v>
      </c>
      <c r="C90" s="8">
        <f>PMT('Student Loan Model'!$B$10/100/12,'Student Loan Model'!$B$11*12,-'Student Loan Model'!$B$9)</f>
        <v>1110.2050194164945</v>
      </c>
      <c r="D90" s="8">
        <f>PPMT('Student Loan Model'!$B$10/100/12,'Data Table for Charts'!A90,'Student Loan Model'!$B$11*12,-'Student Loan Model'!$B$9)</f>
        <v>941.72293731120567</v>
      </c>
      <c r="E90" s="8">
        <f>IPMT('Student Loan Model'!$B$10/100/12,'Data Table for Charts'!A90,'Student Loan Model'!$B$11*12,-'Student Loan Model'!$B$9)</f>
        <v>168.4820821052889</v>
      </c>
      <c r="F90" s="8">
        <f t="shared" si="8"/>
        <v>30452.735192398104</v>
      </c>
      <c r="G90" s="8">
        <f t="shared" si="9"/>
        <v>67245.306516253419</v>
      </c>
      <c r="H90" s="8">
        <f t="shared" si="7"/>
        <v>1110.2050194164945</v>
      </c>
      <c r="I90" s="8">
        <f t="shared" si="10"/>
        <v>97698.041708651333</v>
      </c>
      <c r="J90" s="8">
        <f t="shared" si="11"/>
        <v>35490.692116726495</v>
      </c>
      <c r="K90" s="8">
        <f>FV('Student Loan Model'!$B$46/100/12,A90,-'Data Table for Charts'!C90,0,1)</f>
        <v>133188.73382537783</v>
      </c>
    </row>
    <row r="91" spans="1:11" x14ac:dyDescent="0.25">
      <c r="A91" s="1">
        <v>89</v>
      </c>
      <c r="B91" s="8">
        <f t="shared" si="6"/>
        <v>31808.261931748828</v>
      </c>
      <c r="C91" s="8">
        <f>PMT('Student Loan Model'!$B$10/100/12,'Student Loan Model'!$B$11*12,-'Student Loan Model'!$B$9)</f>
        <v>1110.2050194164945</v>
      </c>
      <c r="D91" s="8">
        <f>PPMT('Student Loan Model'!$B$10/100/12,'Data Table for Charts'!A91,'Student Loan Model'!$B$11*12,-'Student Loan Model'!$B$9)</f>
        <v>946.43155199776174</v>
      </c>
      <c r="E91" s="8">
        <f>IPMT('Student Loan Model'!$B$10/100/12,'Data Table for Charts'!A91,'Student Loan Model'!$B$11*12,-'Student Loan Model'!$B$9)</f>
        <v>163.77346741873285</v>
      </c>
      <c r="F91" s="8">
        <f t="shared" si="8"/>
        <v>30616.508659816838</v>
      </c>
      <c r="G91" s="8">
        <f t="shared" si="9"/>
        <v>68191.738068251187</v>
      </c>
      <c r="H91" s="8">
        <f t="shared" si="7"/>
        <v>1110.2050194164945</v>
      </c>
      <c r="I91" s="8">
        <f t="shared" si="10"/>
        <v>98808.246728067825</v>
      </c>
      <c r="J91" s="8">
        <f t="shared" si="11"/>
        <v>36386.018375691739</v>
      </c>
      <c r="K91" s="8">
        <f>FV('Student Loan Model'!$B$46/100/12,A91,-'Data Table for Charts'!C91,0,1)</f>
        <v>135194.26510375956</v>
      </c>
    </row>
    <row r="92" spans="1:11" x14ac:dyDescent="0.25">
      <c r="A92" s="1">
        <v>90</v>
      </c>
      <c r="B92" s="8">
        <f t="shared" si="6"/>
        <v>30857.098221991077</v>
      </c>
      <c r="C92" s="8">
        <f>PMT('Student Loan Model'!$B$10/100/12,'Student Loan Model'!$B$11*12,-'Student Loan Model'!$B$9)</f>
        <v>1110.2050194164945</v>
      </c>
      <c r="D92" s="8">
        <f>PPMT('Student Loan Model'!$B$10/100/12,'Data Table for Charts'!A92,'Student Loan Model'!$B$11*12,-'Student Loan Model'!$B$9)</f>
        <v>951.16370975775033</v>
      </c>
      <c r="E92" s="8">
        <f>IPMT('Student Loan Model'!$B$10/100/12,'Data Table for Charts'!A92,'Student Loan Model'!$B$11*12,-'Student Loan Model'!$B$9)</f>
        <v>159.04130965874404</v>
      </c>
      <c r="F92" s="8">
        <f t="shared" si="8"/>
        <v>30775.549969475582</v>
      </c>
      <c r="G92" s="8">
        <f t="shared" si="9"/>
        <v>69142.901778008934</v>
      </c>
      <c r="H92" s="8">
        <f t="shared" si="7"/>
        <v>1110.2050194164945</v>
      </c>
      <c r="I92" s="8">
        <f t="shared" si="10"/>
        <v>99918.451747484316</v>
      </c>
      <c r="J92" s="8">
        <f t="shared" si="11"/>
        <v>37294.714843179609</v>
      </c>
      <c r="K92" s="8">
        <f>FV('Student Loan Model'!$B$46/100/12,A92,-'Data Table for Charts'!C92,0,1)</f>
        <v>137213.16659066392</v>
      </c>
    </row>
    <row r="93" spans="1:11" x14ac:dyDescent="0.25">
      <c r="A93" s="1">
        <v>91</v>
      </c>
      <c r="B93" s="8">
        <f t="shared" si="6"/>
        <v>29901.178693684538</v>
      </c>
      <c r="C93" s="8">
        <f>PMT('Student Loan Model'!$B$10/100/12,'Student Loan Model'!$B$11*12,-'Student Loan Model'!$B$9)</f>
        <v>1110.2050194164945</v>
      </c>
      <c r="D93" s="8">
        <f>PPMT('Student Loan Model'!$B$10/100/12,'Data Table for Charts'!A93,'Student Loan Model'!$B$11*12,-'Student Loan Model'!$B$9)</f>
        <v>955.91952830653918</v>
      </c>
      <c r="E93" s="8">
        <f>IPMT('Student Loan Model'!$B$10/100/12,'Data Table for Charts'!A93,'Student Loan Model'!$B$11*12,-'Student Loan Model'!$B$9)</f>
        <v>154.28549110995533</v>
      </c>
      <c r="F93" s="8">
        <f t="shared" si="8"/>
        <v>30929.835460585538</v>
      </c>
      <c r="G93" s="8">
        <f t="shared" si="9"/>
        <v>70098.821306315469</v>
      </c>
      <c r="H93" s="8">
        <f t="shared" si="7"/>
        <v>1110.2050194164945</v>
      </c>
      <c r="I93" s="8">
        <f t="shared" si="10"/>
        <v>101028.65676690081</v>
      </c>
      <c r="J93" s="8">
        <f t="shared" si="11"/>
        <v>38216.870653913458</v>
      </c>
      <c r="K93" s="8">
        <f>FV('Student Loan Model'!$B$46/100/12,A93,-'Data Table for Charts'!C93,0,1)</f>
        <v>139245.52742081427</v>
      </c>
    </row>
    <row r="94" spans="1:11" x14ac:dyDescent="0.25">
      <c r="A94" s="1">
        <v>92</v>
      </c>
      <c r="B94" s="8">
        <f t="shared" si="6"/>
        <v>28940.479567736467</v>
      </c>
      <c r="C94" s="8">
        <f>PMT('Student Loan Model'!$B$10/100/12,'Student Loan Model'!$B$11*12,-'Student Loan Model'!$B$9)</f>
        <v>1110.2050194164945</v>
      </c>
      <c r="D94" s="8">
        <f>PPMT('Student Loan Model'!$B$10/100/12,'Data Table for Charts'!A94,'Student Loan Model'!$B$11*12,-'Student Loan Model'!$B$9)</f>
        <v>960.69912594807192</v>
      </c>
      <c r="E94" s="8">
        <f>IPMT('Student Loan Model'!$B$10/100/12,'Data Table for Charts'!A94,'Student Loan Model'!$B$11*12,-'Student Loan Model'!$B$9)</f>
        <v>149.50589346842261</v>
      </c>
      <c r="F94" s="8">
        <f t="shared" si="8"/>
        <v>31079.341354053962</v>
      </c>
      <c r="G94" s="8">
        <f t="shared" si="9"/>
        <v>71059.52043226354</v>
      </c>
      <c r="H94" s="8">
        <f t="shared" si="7"/>
        <v>1110.2050194164945</v>
      </c>
      <c r="I94" s="8">
        <f t="shared" si="10"/>
        <v>102138.8617863173</v>
      </c>
      <c r="J94" s="8">
        <f t="shared" si="11"/>
        <v>39152.575536848293</v>
      </c>
      <c r="K94" s="8">
        <f>FV('Student Loan Model'!$B$46/100/12,A94,-'Data Table for Charts'!C94,0,1)</f>
        <v>141291.43732316559</v>
      </c>
    </row>
    <row r="95" spans="1:11" x14ac:dyDescent="0.25">
      <c r="A95" s="1">
        <v>93</v>
      </c>
      <c r="B95" s="8">
        <f t="shared" si="6"/>
        <v>27974.976946158655</v>
      </c>
      <c r="C95" s="8">
        <f>PMT('Student Loan Model'!$B$10/100/12,'Student Loan Model'!$B$11*12,-'Student Loan Model'!$B$9)</f>
        <v>1110.2050194164945</v>
      </c>
      <c r="D95" s="8">
        <f>PPMT('Student Loan Model'!$B$10/100/12,'Data Table for Charts'!A95,'Student Loan Model'!$B$11*12,-'Student Loan Model'!$B$9)</f>
        <v>965.50262157781231</v>
      </c>
      <c r="E95" s="8">
        <f>IPMT('Student Loan Model'!$B$10/100/12,'Data Table for Charts'!A95,'Student Loan Model'!$B$11*12,-'Student Loan Model'!$B$9)</f>
        <v>144.70239783868223</v>
      </c>
      <c r="F95" s="8">
        <f t="shared" si="8"/>
        <v>31224.043751892645</v>
      </c>
      <c r="G95" s="8">
        <f t="shared" si="9"/>
        <v>72025.023053841345</v>
      </c>
      <c r="H95" s="8">
        <f t="shared" si="7"/>
        <v>1110.2050194164945</v>
      </c>
      <c r="I95" s="8">
        <f t="shared" si="10"/>
        <v>103249.06680573379</v>
      </c>
      <c r="J95" s="8">
        <f t="shared" si="11"/>
        <v>40101.919819132148</v>
      </c>
      <c r="K95" s="8">
        <f>FV('Student Loan Model'!$B$46/100/12,A95,-'Data Table for Charts'!C95,0,1)</f>
        <v>143350.98662486594</v>
      </c>
    </row>
    <row r="96" spans="1:11" x14ac:dyDescent="0.25">
      <c r="A96" s="1">
        <v>94</v>
      </c>
      <c r="B96" s="8">
        <f t="shared" si="6"/>
        <v>27004.646811472954</v>
      </c>
      <c r="C96" s="8">
        <f>PMT('Student Loan Model'!$B$10/100/12,'Student Loan Model'!$B$11*12,-'Student Loan Model'!$B$9)</f>
        <v>1110.2050194164945</v>
      </c>
      <c r="D96" s="8">
        <f>PPMT('Student Loan Model'!$B$10/100/12,'Data Table for Charts'!A96,'Student Loan Model'!$B$11*12,-'Student Loan Model'!$B$9)</f>
        <v>970.33013468570118</v>
      </c>
      <c r="E96" s="8">
        <f>IPMT('Student Loan Model'!$B$10/100/12,'Data Table for Charts'!A96,'Student Loan Model'!$B$11*12,-'Student Loan Model'!$B$9)</f>
        <v>139.87488473079318</v>
      </c>
      <c r="F96" s="8">
        <f t="shared" si="8"/>
        <v>31363.918636623439</v>
      </c>
      <c r="G96" s="8">
        <f t="shared" si="9"/>
        <v>72995.353188527049</v>
      </c>
      <c r="H96" s="8">
        <f t="shared" si="7"/>
        <v>1110.2050194164945</v>
      </c>
      <c r="I96" s="8">
        <f t="shared" si="10"/>
        <v>104359.27182515028</v>
      </c>
      <c r="J96" s="8">
        <f t="shared" si="11"/>
        <v>41064.994430094011</v>
      </c>
      <c r="K96" s="8">
        <f>FV('Student Loan Model'!$B$46/100/12,A96,-'Data Table for Charts'!C96,0,1)</f>
        <v>145424.26625524429</v>
      </c>
    </row>
    <row r="97" spans="1:11" x14ac:dyDescent="0.25">
      <c r="A97" s="1">
        <v>95</v>
      </c>
      <c r="B97" s="8">
        <f t="shared" si="6"/>
        <v>26029.465026113823</v>
      </c>
      <c r="C97" s="8">
        <f>PMT('Student Loan Model'!$B$10/100/12,'Student Loan Model'!$B$11*12,-'Student Loan Model'!$B$9)</f>
        <v>1110.2050194164945</v>
      </c>
      <c r="D97" s="8">
        <f>PPMT('Student Loan Model'!$B$10/100/12,'Data Table for Charts'!A97,'Student Loan Model'!$B$11*12,-'Student Loan Model'!$B$9)</f>
        <v>975.18178535912978</v>
      </c>
      <c r="E97" s="8">
        <f>IPMT('Student Loan Model'!$B$10/100/12,'Data Table for Charts'!A97,'Student Loan Model'!$B$11*12,-'Student Loan Model'!$B$9)</f>
        <v>135.02323405736468</v>
      </c>
      <c r="F97" s="8">
        <f t="shared" si="8"/>
        <v>31498.941870680803</v>
      </c>
      <c r="G97" s="8">
        <f t="shared" si="9"/>
        <v>73970.534973886184</v>
      </c>
      <c r="H97" s="8">
        <f t="shared" si="7"/>
        <v>1110.2050194164945</v>
      </c>
      <c r="I97" s="8">
        <f t="shared" si="10"/>
        <v>105469.47684456677</v>
      </c>
      <c r="J97" s="8">
        <f t="shared" si="11"/>
        <v>42041.890905258348</v>
      </c>
      <c r="K97" s="8">
        <f>FV('Student Loan Model'!$B$46/100/12,A97,-'Data Table for Charts'!C97,0,1)</f>
        <v>147511.36774982512</v>
      </c>
    </row>
    <row r="98" spans="1:11" x14ac:dyDescent="0.25">
      <c r="A98" s="1">
        <v>96</v>
      </c>
      <c r="B98" s="8">
        <f t="shared" si="6"/>
        <v>25049.407331827897</v>
      </c>
      <c r="C98" s="8">
        <f>PMT('Student Loan Model'!$B$10/100/12,'Student Loan Model'!$B$11*12,-'Student Loan Model'!$B$9)</f>
        <v>1110.2050194164945</v>
      </c>
      <c r="D98" s="8">
        <f>PPMT('Student Loan Model'!$B$10/100/12,'Data Table for Charts'!A98,'Student Loan Model'!$B$11*12,-'Student Loan Model'!$B$9)</f>
        <v>980.05769428592544</v>
      </c>
      <c r="E98" s="8">
        <f>IPMT('Student Loan Model'!$B$10/100/12,'Data Table for Charts'!A98,'Student Loan Model'!$B$11*12,-'Student Loan Model'!$B$9)</f>
        <v>130.14732513056902</v>
      </c>
      <c r="F98" s="8">
        <f t="shared" si="8"/>
        <v>31629.089195811372</v>
      </c>
      <c r="G98" s="8">
        <f t="shared" si="9"/>
        <v>74950.592668172103</v>
      </c>
      <c r="H98" s="8">
        <f t="shared" si="7"/>
        <v>1110.2050194164945</v>
      </c>
      <c r="I98" s="8">
        <f t="shared" si="10"/>
        <v>106579.68186398326</v>
      </c>
      <c r="J98" s="8">
        <f t="shared" si="11"/>
        <v>43032.701390386719</v>
      </c>
      <c r="K98" s="8">
        <f>FV('Student Loan Model'!$B$46/100/12,A98,-'Data Table for Charts'!C98,0,1)</f>
        <v>149612.38325436998</v>
      </c>
    </row>
    <row r="99" spans="1:11" x14ac:dyDescent="0.25">
      <c r="A99" s="1">
        <v>97</v>
      </c>
      <c r="B99" s="8">
        <f t="shared" ref="B99:B113" si="12">B98-D99</f>
        <v>24064.449349070543</v>
      </c>
      <c r="C99" s="8">
        <f>PMT('Student Loan Model'!$B$10/100/12,'Student Loan Model'!$B$11*12,-'Student Loan Model'!$B$9)</f>
        <v>1110.2050194164945</v>
      </c>
      <c r="D99" s="8">
        <f>PPMT('Student Loan Model'!$B$10/100/12,'Data Table for Charts'!A99,'Student Loan Model'!$B$11*12,-'Student Loan Model'!$B$9)</f>
        <v>984.95798275735513</v>
      </c>
      <c r="E99" s="8">
        <f>IPMT('Student Loan Model'!$B$10/100/12,'Data Table for Charts'!A99,'Student Loan Model'!$B$11*12,-'Student Loan Model'!$B$9)</f>
        <v>125.24703665913941</v>
      </c>
      <c r="F99" s="8">
        <f t="shared" si="8"/>
        <v>31754.336232470512</v>
      </c>
      <c r="G99" s="8">
        <f t="shared" si="9"/>
        <v>75935.550650929465</v>
      </c>
      <c r="H99" s="8">
        <f t="shared" si="7"/>
        <v>1110.2050194164945</v>
      </c>
      <c r="I99" s="8">
        <f t="shared" si="10"/>
        <v>107689.88688339975</v>
      </c>
      <c r="J99" s="8">
        <f t="shared" si="11"/>
        <v>44037.51864554522</v>
      </c>
      <c r="K99" s="8">
        <f>FV('Student Loan Model'!$B$46/100/12,A99,-'Data Table for Charts'!C99,0,1)</f>
        <v>151727.40552894498</v>
      </c>
    </row>
    <row r="100" spans="1:11" x14ac:dyDescent="0.25">
      <c r="A100" s="1">
        <v>98</v>
      </c>
      <c r="B100" s="8">
        <f t="shared" si="12"/>
        <v>23074.5665763994</v>
      </c>
      <c r="C100" s="8">
        <f>PMT('Student Loan Model'!$B$10/100/12,'Student Loan Model'!$B$11*12,-'Student Loan Model'!$B$9)</f>
        <v>1110.2050194164945</v>
      </c>
      <c r="D100" s="8">
        <f>PPMT('Student Loan Model'!$B$10/100/12,'Data Table for Charts'!A100,'Student Loan Model'!$B$11*12,-'Student Loan Model'!$B$9)</f>
        <v>989.88277267114188</v>
      </c>
      <c r="E100" s="8">
        <f>IPMT('Student Loan Model'!$B$10/100/12,'Data Table for Charts'!A100,'Student Loan Model'!$B$11*12,-'Student Loan Model'!$B$9)</f>
        <v>120.32224674535263</v>
      </c>
      <c r="F100" s="8">
        <f t="shared" si="8"/>
        <v>31874.658479215865</v>
      </c>
      <c r="G100" s="8">
        <f t="shared" si="9"/>
        <v>76925.433423600611</v>
      </c>
      <c r="H100" s="8">
        <f t="shared" si="7"/>
        <v>1110.2050194164945</v>
      </c>
      <c r="I100" s="8">
        <f t="shared" si="10"/>
        <v>108800.09190281625</v>
      </c>
      <c r="J100" s="8">
        <f t="shared" si="11"/>
        <v>45056.436049200987</v>
      </c>
      <c r="K100" s="8">
        <f>FV('Student Loan Model'!$B$46/100/12,A100,-'Data Table for Charts'!C100,0,1)</f>
        <v>153856.52795201723</v>
      </c>
    </row>
    <row r="101" spans="1:11" x14ac:dyDescent="0.25">
      <c r="A101" s="1">
        <v>99</v>
      </c>
      <c r="B101" s="8">
        <f t="shared" si="12"/>
        <v>22079.734389864901</v>
      </c>
      <c r="C101" s="8">
        <f>PMT('Student Loan Model'!$B$10/100/12,'Student Loan Model'!$B$11*12,-'Student Loan Model'!$B$9)</f>
        <v>1110.2050194164945</v>
      </c>
      <c r="D101" s="8">
        <f>PPMT('Student Loan Model'!$B$10/100/12,'Data Table for Charts'!A101,'Student Loan Model'!$B$11*12,-'Student Loan Model'!$B$9)</f>
        <v>994.83218653449762</v>
      </c>
      <c r="E101" s="8">
        <f>IPMT('Student Loan Model'!$B$10/100/12,'Data Table for Charts'!A101,'Student Loan Model'!$B$11*12,-'Student Loan Model'!$B$9)</f>
        <v>115.37283288199691</v>
      </c>
      <c r="F101" s="8">
        <f t="shared" si="8"/>
        <v>31990.031312097861</v>
      </c>
      <c r="G101" s="8">
        <f t="shared" si="9"/>
        <v>77920.265610135102</v>
      </c>
      <c r="H101" s="8">
        <f t="shared" si="7"/>
        <v>1110.2050194164945</v>
      </c>
      <c r="I101" s="8">
        <f t="shared" si="10"/>
        <v>109910.29692223274</v>
      </c>
      <c r="J101" s="8">
        <f t="shared" si="11"/>
        <v>46089.547602343853</v>
      </c>
      <c r="K101" s="8">
        <f>FV('Student Loan Model'!$B$46/100/12,A101,-'Data Table for Charts'!C101,0,1)</f>
        <v>155999.84452457659</v>
      </c>
    </row>
    <row r="102" spans="1:11" x14ac:dyDescent="0.25">
      <c r="A102" s="1">
        <v>100</v>
      </c>
      <c r="B102" s="8">
        <f t="shared" si="12"/>
        <v>21079.928042397732</v>
      </c>
      <c r="C102" s="8">
        <f>PMT('Student Loan Model'!$B$10/100/12,'Student Loan Model'!$B$11*12,-'Student Loan Model'!$B$9)</f>
        <v>1110.2050194164945</v>
      </c>
      <c r="D102" s="8">
        <f>PPMT('Student Loan Model'!$B$10/100/12,'Data Table for Charts'!A102,'Student Loan Model'!$B$11*12,-'Student Loan Model'!$B$9)</f>
        <v>999.80634746716999</v>
      </c>
      <c r="E102" s="8">
        <f>IPMT('Student Loan Model'!$B$10/100/12,'Data Table for Charts'!A102,'Student Loan Model'!$B$11*12,-'Student Loan Model'!$B$9)</f>
        <v>110.39867194932444</v>
      </c>
      <c r="F102" s="8">
        <f t="shared" si="8"/>
        <v>32100.429984047187</v>
      </c>
      <c r="G102" s="8">
        <f t="shared" si="9"/>
        <v>78920.071957602268</v>
      </c>
      <c r="H102" s="8">
        <f t="shared" si="7"/>
        <v>1110.2050194164945</v>
      </c>
      <c r="I102" s="8">
        <f t="shared" si="10"/>
        <v>111020.50194164923</v>
      </c>
      <c r="J102" s="8">
        <f t="shared" si="11"/>
        <v>47136.947932637137</v>
      </c>
      <c r="K102" s="8">
        <f>FV('Student Loan Model'!$B$46/100/12,A102,-'Data Table for Charts'!C102,0,1)</f>
        <v>158157.44987428637</v>
      </c>
    </row>
    <row r="103" spans="1:11" x14ac:dyDescent="0.25">
      <c r="A103" s="1">
        <v>101</v>
      </c>
      <c r="B103" s="8">
        <f t="shared" si="12"/>
        <v>20075.122663193226</v>
      </c>
      <c r="C103" s="8">
        <f>PMT('Student Loan Model'!$B$10/100/12,'Student Loan Model'!$B$11*12,-'Student Loan Model'!$B$9)</f>
        <v>1110.2050194164945</v>
      </c>
      <c r="D103" s="8">
        <f>PPMT('Student Loan Model'!$B$10/100/12,'Data Table for Charts'!A103,'Student Loan Model'!$B$11*12,-'Student Loan Model'!$B$9)</f>
        <v>1004.8053792045059</v>
      </c>
      <c r="E103" s="8">
        <f>IPMT('Student Loan Model'!$B$10/100/12,'Data Table for Charts'!A103,'Student Loan Model'!$B$11*12,-'Student Loan Model'!$B$9)</f>
        <v>105.39964021198857</v>
      </c>
      <c r="F103" s="8">
        <f t="shared" si="8"/>
        <v>32205.829624259175</v>
      </c>
      <c r="G103" s="8">
        <f t="shared" si="9"/>
        <v>79924.877336806778</v>
      </c>
      <c r="H103" s="8">
        <f t="shared" si="7"/>
        <v>1110.2050194164945</v>
      </c>
      <c r="I103" s="8">
        <f t="shared" si="10"/>
        <v>112130.70696106572</v>
      </c>
      <c r="J103" s="8">
        <f t="shared" si="11"/>
        <v>48198.732298595118</v>
      </c>
      <c r="K103" s="8">
        <f>FV('Student Loan Model'!$B$46/100/12,A103,-'Data Table for Charts'!C103,0,1)</f>
        <v>160329.43925966084</v>
      </c>
    </row>
    <row r="104" spans="1:11" x14ac:dyDescent="0.25">
      <c r="A104" s="1">
        <v>102</v>
      </c>
      <c r="B104" s="8">
        <f t="shared" si="12"/>
        <v>19065.293257092697</v>
      </c>
      <c r="C104" s="8">
        <f>PMT('Student Loan Model'!$B$10/100/12,'Student Loan Model'!$B$11*12,-'Student Loan Model'!$B$9)</f>
        <v>1110.2050194164945</v>
      </c>
      <c r="D104" s="8">
        <f>PPMT('Student Loan Model'!$B$10/100/12,'Data Table for Charts'!A104,'Student Loan Model'!$B$11*12,-'Student Loan Model'!$B$9)</f>
        <v>1009.8294061005284</v>
      </c>
      <c r="E104" s="8">
        <f>IPMT('Student Loan Model'!$B$10/100/12,'Data Table for Charts'!A104,'Student Loan Model'!$B$11*12,-'Student Loan Model'!$B$9)</f>
        <v>100.37561331596604</v>
      </c>
      <c r="F104" s="8">
        <f t="shared" si="8"/>
        <v>32306.205237575141</v>
      </c>
      <c r="G104" s="8">
        <f t="shared" si="9"/>
        <v>80934.706742907307</v>
      </c>
      <c r="H104" s="8">
        <f t="shared" si="7"/>
        <v>1110.2050194164945</v>
      </c>
      <c r="I104" s="8">
        <f t="shared" si="10"/>
        <v>113240.91198048221</v>
      </c>
      <c r="J104" s="8">
        <f t="shared" si="11"/>
        <v>49274.996593789008</v>
      </c>
      <c r="K104" s="8">
        <f>FV('Student Loan Model'!$B$46/100/12,A104,-'Data Table for Charts'!C104,0,1)</f>
        <v>162515.90857427122</v>
      </c>
    </row>
    <row r="105" spans="1:11" x14ac:dyDescent="0.25">
      <c r="A105" s="1">
        <v>103</v>
      </c>
      <c r="B105" s="8">
        <f t="shared" si="12"/>
        <v>18050.414703961666</v>
      </c>
      <c r="C105" s="8">
        <f>PMT('Student Loan Model'!$B$10/100/12,'Student Loan Model'!$B$11*12,-'Student Loan Model'!$B$9)</f>
        <v>1110.2050194164945</v>
      </c>
      <c r="D105" s="8">
        <f>PPMT('Student Loan Model'!$B$10/100/12,'Data Table for Charts'!A105,'Student Loan Model'!$B$11*12,-'Student Loan Model'!$B$9)</f>
        <v>1014.8785531310311</v>
      </c>
      <c r="E105" s="8">
        <f>IPMT('Student Loan Model'!$B$10/100/12,'Data Table for Charts'!A105,'Student Loan Model'!$B$11*12,-'Student Loan Model'!$B$9)</f>
        <v>95.326466285463411</v>
      </c>
      <c r="F105" s="8">
        <f t="shared" si="8"/>
        <v>32401.531703860604</v>
      </c>
      <c r="G105" s="8">
        <f t="shared" si="9"/>
        <v>81949.585296038334</v>
      </c>
      <c r="H105" s="8">
        <f t="shared" si="7"/>
        <v>1110.2050194164945</v>
      </c>
      <c r="I105" s="8">
        <f t="shared" si="10"/>
        <v>114351.1169998987</v>
      </c>
      <c r="J105" s="8">
        <f t="shared" si="11"/>
        <v>50365.837351080219</v>
      </c>
      <c r="K105" s="8">
        <f>FV('Student Loan Model'!$B$46/100/12,A105,-'Data Table for Charts'!C105,0,1)</f>
        <v>164716.95435097892</v>
      </c>
    </row>
    <row r="106" spans="1:11" x14ac:dyDescent="0.25">
      <c r="A106" s="1">
        <v>104</v>
      </c>
      <c r="B106" s="8">
        <f t="shared" si="12"/>
        <v>17030.461758064979</v>
      </c>
      <c r="C106" s="8">
        <f>PMT('Student Loan Model'!$B$10/100/12,'Student Loan Model'!$B$11*12,-'Student Loan Model'!$B$9)</f>
        <v>1110.2050194164945</v>
      </c>
      <c r="D106" s="8">
        <f>PPMT('Student Loan Model'!$B$10/100/12,'Data Table for Charts'!A106,'Student Loan Model'!$B$11*12,-'Student Loan Model'!$B$9)</f>
        <v>1019.9529458966863</v>
      </c>
      <c r="E106" s="8">
        <f>IPMT('Student Loan Model'!$B$10/100/12,'Data Table for Charts'!A106,'Student Loan Model'!$B$11*12,-'Student Loan Model'!$B$9)</f>
        <v>90.252073519808221</v>
      </c>
      <c r="F106" s="8">
        <f t="shared" si="8"/>
        <v>32491.783777380413</v>
      </c>
      <c r="G106" s="8">
        <f t="shared" si="9"/>
        <v>82969.538241935021</v>
      </c>
      <c r="H106" s="8">
        <f t="shared" si="7"/>
        <v>1110.2050194164945</v>
      </c>
      <c r="I106" s="8">
        <f t="shared" si="10"/>
        <v>115461.32201931519</v>
      </c>
      <c r="J106" s="8">
        <f t="shared" si="11"/>
        <v>51471.351746882792</v>
      </c>
      <c r="K106" s="8">
        <f>FV('Student Loan Model'!$B$46/100/12,A106,-'Data Table for Charts'!C106,0,1)</f>
        <v>166932.67376619799</v>
      </c>
    </row>
    <row r="107" spans="1:11" x14ac:dyDescent="0.25">
      <c r="A107" s="1">
        <v>105</v>
      </c>
      <c r="B107" s="8">
        <f t="shared" si="12"/>
        <v>16005.40904743881</v>
      </c>
      <c r="C107" s="8">
        <f>PMT('Student Loan Model'!$B$10/100/12,'Student Loan Model'!$B$11*12,-'Student Loan Model'!$B$9)</f>
        <v>1110.2050194164945</v>
      </c>
      <c r="D107" s="8">
        <f>PPMT('Student Loan Model'!$B$10/100/12,'Data Table for Charts'!A107,'Student Loan Model'!$B$11*12,-'Student Loan Model'!$B$9)</f>
        <v>1025.0527106261698</v>
      </c>
      <c r="E107" s="8">
        <f>IPMT('Student Loan Model'!$B$10/100/12,'Data Table for Charts'!A107,'Student Loan Model'!$B$11*12,-'Student Loan Model'!$B$9)</f>
        <v>85.15230879032481</v>
      </c>
      <c r="F107" s="8">
        <f t="shared" si="8"/>
        <v>32576.936086170739</v>
      </c>
      <c r="G107" s="8">
        <f t="shared" si="9"/>
        <v>83994.590952561193</v>
      </c>
      <c r="H107" s="8">
        <f t="shared" si="7"/>
        <v>1110.2050194164945</v>
      </c>
      <c r="I107" s="8">
        <f t="shared" si="10"/>
        <v>116571.52703873169</v>
      </c>
      <c r="J107" s="8">
        <f t="shared" si="11"/>
        <v>52591.637605453507</v>
      </c>
      <c r="K107" s="8">
        <f>FV('Student Loan Model'!$B$46/100/12,A107,-'Data Table for Charts'!C107,0,1)</f>
        <v>169163.16464418519</v>
      </c>
    </row>
    <row r="108" spans="1:11" x14ac:dyDescent="0.25">
      <c r="A108" s="1">
        <v>106</v>
      </c>
      <c r="B108" s="8">
        <f t="shared" si="12"/>
        <v>14975.231073259511</v>
      </c>
      <c r="C108" s="8">
        <f>PMT('Student Loan Model'!$B$10/100/12,'Student Loan Model'!$B$11*12,-'Student Loan Model'!$B$9)</f>
        <v>1110.2050194164945</v>
      </c>
      <c r="D108" s="8">
        <f>PPMT('Student Loan Model'!$B$10/100/12,'Data Table for Charts'!A108,'Student Loan Model'!$B$11*12,-'Student Loan Model'!$B$9)</f>
        <v>1030.1779741793005</v>
      </c>
      <c r="E108" s="8">
        <f>IPMT('Student Loan Model'!$B$10/100/12,'Data Table for Charts'!A108,'Student Loan Model'!$B$11*12,-'Student Loan Model'!$B$9)</f>
        <v>80.02704523719396</v>
      </c>
      <c r="F108" s="8">
        <f t="shared" si="8"/>
        <v>32656.963131407934</v>
      </c>
      <c r="G108" s="8">
        <f t="shared" si="9"/>
        <v>85024.768926740493</v>
      </c>
      <c r="H108" s="8">
        <f t="shared" si="7"/>
        <v>1110.2050194164945</v>
      </c>
      <c r="I108" s="8">
        <f t="shared" si="10"/>
        <v>117681.73205814818</v>
      </c>
      <c r="J108" s="8">
        <f t="shared" si="11"/>
        <v>53726.79340321089</v>
      </c>
      <c r="K108" s="8">
        <f>FV('Student Loan Model'!$B$46/100/12,A108,-'Data Table for Charts'!C108,0,1)</f>
        <v>171408.52546135907</v>
      </c>
    </row>
    <row r="109" spans="1:11" x14ac:dyDescent="0.25">
      <c r="A109" s="1">
        <v>107</v>
      </c>
      <c r="B109" s="8">
        <f t="shared" si="12"/>
        <v>13939.902209209313</v>
      </c>
      <c r="C109" s="8">
        <f>PMT('Student Loan Model'!$B$10/100/12,'Student Loan Model'!$B$11*12,-'Student Loan Model'!$B$9)</f>
        <v>1110.2050194164945</v>
      </c>
      <c r="D109" s="8">
        <f>PPMT('Student Loan Model'!$B$10/100/12,'Data Table for Charts'!A109,'Student Loan Model'!$B$11*12,-'Student Loan Model'!$B$9)</f>
        <v>1035.3288640501971</v>
      </c>
      <c r="E109" s="8">
        <f>IPMT('Student Loan Model'!$B$10/100/12,'Data Table for Charts'!A109,'Student Loan Model'!$B$11*12,-'Student Loan Model'!$B$9)</f>
        <v>74.876155366297439</v>
      </c>
      <c r="F109" s="8">
        <f t="shared" si="8"/>
        <v>32731.839286774233</v>
      </c>
      <c r="G109" s="8">
        <f t="shared" si="9"/>
        <v>86060.097790790693</v>
      </c>
      <c r="H109" s="8">
        <f t="shared" si="7"/>
        <v>1110.2050194164945</v>
      </c>
      <c r="I109" s="8">
        <f t="shared" si="10"/>
        <v>118791.93707756467</v>
      </c>
      <c r="J109" s="8">
        <f t="shared" si="11"/>
        <v>54876.918273082745</v>
      </c>
      <c r="K109" s="8">
        <f>FV('Student Loan Model'!$B$46/100/12,A109,-'Data Table for Charts'!C109,0,1)</f>
        <v>173668.85535064741</v>
      </c>
    </row>
    <row r="110" spans="1:11" x14ac:dyDescent="0.25">
      <c r="A110" s="1">
        <v>108</v>
      </c>
      <c r="B110" s="8">
        <f t="shared" si="12"/>
        <v>12899.396700838864</v>
      </c>
      <c r="C110" s="8">
        <f>PMT('Student Loan Model'!$B$10/100/12,'Student Loan Model'!$B$11*12,-'Student Loan Model'!$B$9)</f>
        <v>1110.2050194164945</v>
      </c>
      <c r="D110" s="8">
        <f>PPMT('Student Loan Model'!$B$10/100/12,'Data Table for Charts'!A110,'Student Loan Model'!$B$11*12,-'Student Loan Model'!$B$9)</f>
        <v>1040.5055083704481</v>
      </c>
      <c r="E110" s="8">
        <f>IPMT('Student Loan Model'!$B$10/100/12,'Data Table for Charts'!A110,'Student Loan Model'!$B$11*12,-'Student Loan Model'!$B$9)</f>
        <v>69.699511046046482</v>
      </c>
      <c r="F110" s="8">
        <f t="shared" si="8"/>
        <v>32801.538797820278</v>
      </c>
      <c r="G110" s="8">
        <f t="shared" si="9"/>
        <v>87100.603299161143</v>
      </c>
      <c r="H110" s="8">
        <f t="shared" si="7"/>
        <v>1110.2050194164945</v>
      </c>
      <c r="I110" s="8">
        <f t="shared" si="10"/>
        <v>119902.14209698116</v>
      </c>
      <c r="J110" s="8">
        <f t="shared" si="11"/>
        <v>56042.112008883109</v>
      </c>
      <c r="K110" s="8">
        <f>FV('Student Loan Model'!$B$46/100/12,A110,-'Data Table for Charts'!C110,0,1)</f>
        <v>175944.25410586427</v>
      </c>
    </row>
    <row r="111" spans="1:11" x14ac:dyDescent="0.25">
      <c r="A111" s="1">
        <v>109</v>
      </c>
      <c r="B111" s="8">
        <f t="shared" si="12"/>
        <v>11853.688664926563</v>
      </c>
      <c r="C111" s="8">
        <f>PMT('Student Loan Model'!$B$10/100/12,'Student Loan Model'!$B$11*12,-'Student Loan Model'!$B$9)</f>
        <v>1110.2050194164945</v>
      </c>
      <c r="D111" s="8">
        <f>PPMT('Student Loan Model'!$B$10/100/12,'Data Table for Charts'!A111,'Student Loan Model'!$B$11*12,-'Student Loan Model'!$B$9)</f>
        <v>1045.7080359123004</v>
      </c>
      <c r="E111" s="8">
        <f>IPMT('Student Loan Model'!$B$10/100/12,'Data Table for Charts'!A111,'Student Loan Model'!$B$11*12,-'Student Loan Model'!$B$9)</f>
        <v>64.496983504194233</v>
      </c>
      <c r="F111" s="8">
        <f t="shared" si="8"/>
        <v>32866.03578132447</v>
      </c>
      <c r="G111" s="8">
        <f t="shared" si="9"/>
        <v>88146.311335073449</v>
      </c>
      <c r="H111" s="8">
        <f t="shared" si="7"/>
        <v>1110.2050194164945</v>
      </c>
      <c r="I111" s="8">
        <f t="shared" si="10"/>
        <v>121012.34711639765</v>
      </c>
      <c r="J111" s="8">
        <f t="shared" si="11"/>
        <v>57222.475069718334</v>
      </c>
      <c r="K111" s="8">
        <f>FV('Student Loan Model'!$B$46/100/12,A111,-'Data Table for Charts'!C111,0,1)</f>
        <v>178234.82218611598</v>
      </c>
    </row>
    <row r="112" spans="1:11" x14ac:dyDescent="0.25">
      <c r="A112" s="1">
        <v>110</v>
      </c>
      <c r="B112" s="8">
        <f t="shared" si="12"/>
        <v>10802.752088834703</v>
      </c>
      <c r="C112" s="8">
        <f>PMT('Student Loan Model'!$B$10/100/12,'Student Loan Model'!$B$11*12,-'Student Loan Model'!$B$9)</f>
        <v>1110.2050194164945</v>
      </c>
      <c r="D112" s="8">
        <f>PPMT('Student Loan Model'!$B$10/100/12,'Data Table for Charts'!A112,'Student Loan Model'!$B$11*12,-'Student Loan Model'!$B$9)</f>
        <v>1050.9365760918618</v>
      </c>
      <c r="E112" s="8">
        <f>IPMT('Student Loan Model'!$B$10/100/12,'Data Table for Charts'!A112,'Student Loan Model'!$B$11*12,-'Student Loan Model'!$B$9)</f>
        <v>59.268443324632727</v>
      </c>
      <c r="F112" s="8">
        <f t="shared" si="8"/>
        <v>32925.304224649102</v>
      </c>
      <c r="G112" s="8">
        <f t="shared" si="9"/>
        <v>89197.247911165308</v>
      </c>
      <c r="H112" s="8">
        <f t="shared" si="7"/>
        <v>1110.2050194164945</v>
      </c>
      <c r="I112" s="8">
        <f t="shared" si="10"/>
        <v>122122.55213581414</v>
      </c>
      <c r="J112" s="8">
        <f t="shared" si="11"/>
        <v>58418.108584421818</v>
      </c>
      <c r="K112" s="8">
        <f>FV('Student Loan Model'!$B$46/100/12,A112,-'Data Table for Charts'!C112,0,1)</f>
        <v>180540.66072023596</v>
      </c>
    </row>
    <row r="113" spans="1:11" x14ac:dyDescent="0.25">
      <c r="A113" s="1">
        <v>111</v>
      </c>
      <c r="B113" s="8">
        <f t="shared" si="12"/>
        <v>9746.5608298623811</v>
      </c>
      <c r="C113" s="8">
        <f>PMT('Student Loan Model'!$B$10/100/12,'Student Loan Model'!$B$11*12,-'Student Loan Model'!$B$9)</f>
        <v>1110.2050194164945</v>
      </c>
      <c r="D113" s="8">
        <f>PPMT('Student Loan Model'!$B$10/100/12,'Data Table for Charts'!A113,'Student Loan Model'!$B$11*12,-'Student Loan Model'!$B$9)</f>
        <v>1056.1912589723211</v>
      </c>
      <c r="E113" s="8">
        <f>IPMT('Student Loan Model'!$B$10/100/12,'Data Table for Charts'!A113,'Student Loan Model'!$B$11*12,-'Student Loan Model'!$B$9)</f>
        <v>54.013760444173421</v>
      </c>
      <c r="F113" s="8">
        <f t="shared" si="8"/>
        <v>32979.317985093279</v>
      </c>
      <c r="G113" s="8">
        <f t="shared" si="9"/>
        <v>90253.43917013763</v>
      </c>
      <c r="H113" s="8">
        <f t="shared" si="7"/>
        <v>1110.2050194164945</v>
      </c>
      <c r="I113" s="8">
        <f t="shared" si="10"/>
        <v>123232.75715523063</v>
      </c>
      <c r="J113" s="8">
        <f t="shared" si="11"/>
        <v>59629.114356019432</v>
      </c>
      <c r="K113" s="8">
        <f>FV('Student Loan Model'!$B$46/100/12,A113,-'Data Table for Charts'!C113,0,1)</f>
        <v>182861.87151125006</v>
      </c>
    </row>
    <row r="114" spans="1:11" x14ac:dyDescent="0.25">
      <c r="A114" s="1">
        <v>112</v>
      </c>
      <c r="B114" s="8">
        <f t="shared" ref="B114:B122" si="13">B113-D114</f>
        <v>8685.088614595199</v>
      </c>
      <c r="C114" s="8">
        <f>PMT('Student Loan Model'!$B$10/100/12,'Student Loan Model'!$B$11*12,-'Student Loan Model'!$B$9)</f>
        <v>1110.2050194164945</v>
      </c>
      <c r="D114" s="8">
        <f>PPMT('Student Loan Model'!$B$10/100/12,'Data Table for Charts'!A114,'Student Loan Model'!$B$11*12,-'Student Loan Model'!$B$9)</f>
        <v>1061.4722152671827</v>
      </c>
      <c r="E114" s="8">
        <f>IPMT('Student Loan Model'!$B$10/100/12,'Data Table for Charts'!A114,'Student Loan Model'!$B$11*12,-'Student Loan Model'!$B$9)</f>
        <v>48.732804149311818</v>
      </c>
      <c r="F114" s="8">
        <f t="shared" si="8"/>
        <v>33028.050789242589</v>
      </c>
      <c r="G114" s="8">
        <f t="shared" si="9"/>
        <v>91314.911385404819</v>
      </c>
      <c r="H114" s="8">
        <f t="shared" si="7"/>
        <v>1110.2050194164945</v>
      </c>
      <c r="I114" s="8">
        <f t="shared" si="10"/>
        <v>124342.96217464712</v>
      </c>
      <c r="J114" s="8">
        <f t="shared" si="11"/>
        <v>60855.594866223968</v>
      </c>
      <c r="K114" s="8">
        <f>FV('Student Loan Model'!$B$46/100/12,A114,-'Data Table for Charts'!C114,0,1)</f>
        <v>185198.55704087109</v>
      </c>
    </row>
    <row r="115" spans="1:11" x14ac:dyDescent="0.25">
      <c r="A115" s="1">
        <v>113</v>
      </c>
      <c r="B115" s="8">
        <f t="shared" si="13"/>
        <v>7618.3090382516802</v>
      </c>
      <c r="C115" s="8">
        <f>PMT('Student Loan Model'!$B$10/100/12,'Student Loan Model'!$B$11*12,-'Student Loan Model'!$B$9)</f>
        <v>1110.2050194164945</v>
      </c>
      <c r="D115" s="8">
        <f>PPMT('Student Loan Model'!$B$10/100/12,'Data Table for Charts'!A115,'Student Loan Model'!$B$11*12,-'Student Loan Model'!$B$9)</f>
        <v>1066.7795763435186</v>
      </c>
      <c r="E115" s="8">
        <f>IPMT('Student Loan Model'!$B$10/100/12,'Data Table for Charts'!A115,'Student Loan Model'!$B$11*12,-'Student Loan Model'!$B$9)</f>
        <v>43.425443072975895</v>
      </c>
      <c r="F115" s="8">
        <f t="shared" si="8"/>
        <v>33071.476232315566</v>
      </c>
      <c r="G115" s="8">
        <f t="shared" si="9"/>
        <v>92381.690961748332</v>
      </c>
      <c r="H115" s="8">
        <f t="shared" si="7"/>
        <v>1110.2050194164945</v>
      </c>
      <c r="I115" s="8">
        <f t="shared" si="10"/>
        <v>125453.16719406362</v>
      </c>
      <c r="J115" s="8">
        <f t="shared" si="11"/>
        <v>62097.65327995921</v>
      </c>
      <c r="K115" s="8">
        <f>FV('Student Loan Model'!$B$46/100/12,A115,-'Data Table for Charts'!C115,0,1)</f>
        <v>187550.82047402282</v>
      </c>
    </row>
    <row r="116" spans="1:11" x14ac:dyDescent="0.25">
      <c r="A116" s="1">
        <v>114</v>
      </c>
      <c r="B116" s="8">
        <f t="shared" si="13"/>
        <v>6546.1955640264441</v>
      </c>
      <c r="C116" s="8">
        <f>PMT('Student Loan Model'!$B$10/100/12,'Student Loan Model'!$B$11*12,-'Student Loan Model'!$B$9)</f>
        <v>1110.2050194164945</v>
      </c>
      <c r="D116" s="8">
        <f>PPMT('Student Loan Model'!$B$10/100/12,'Data Table for Charts'!A116,'Student Loan Model'!$B$11*12,-'Student Loan Model'!$B$9)</f>
        <v>1072.1134742252361</v>
      </c>
      <c r="E116" s="8">
        <f>IPMT('Student Loan Model'!$B$10/100/12,'Data Table for Charts'!A116,'Student Loan Model'!$B$11*12,-'Student Loan Model'!$B$9)</f>
        <v>38.091545191258298</v>
      </c>
      <c r="F116" s="8">
        <f t="shared" si="8"/>
        <v>33109.567777506825</v>
      </c>
      <c r="G116" s="8">
        <f t="shared" si="9"/>
        <v>93453.804435973565</v>
      </c>
      <c r="H116" s="8">
        <f t="shared" si="7"/>
        <v>1110.2050194164945</v>
      </c>
      <c r="I116" s="8">
        <f t="shared" si="10"/>
        <v>126563.37221348011</v>
      </c>
      <c r="J116" s="8">
        <f t="shared" si="11"/>
        <v>63355.393449915471</v>
      </c>
      <c r="K116" s="8">
        <f>FV('Student Loan Model'!$B$46/100/12,A116,-'Data Table for Charts'!C116,0,1)</f>
        <v>189918.76566339558</v>
      </c>
    </row>
    <row r="117" spans="1:11" x14ac:dyDescent="0.25">
      <c r="A117" s="1">
        <v>115</v>
      </c>
      <c r="B117" s="8">
        <f t="shared" si="13"/>
        <v>5468.7215224300817</v>
      </c>
      <c r="C117" s="8">
        <f>PMT('Student Loan Model'!$B$10/100/12,'Student Loan Model'!$B$11*12,-'Student Loan Model'!$B$9)</f>
        <v>1110.2050194164945</v>
      </c>
      <c r="D117" s="8">
        <f>PPMT('Student Loan Model'!$B$10/100/12,'Data Table for Charts'!A117,'Student Loan Model'!$B$11*12,-'Student Loan Model'!$B$9)</f>
        <v>1077.4740415963624</v>
      </c>
      <c r="E117" s="8">
        <f>IPMT('Student Loan Model'!$B$10/100/12,'Data Table for Charts'!A117,'Student Loan Model'!$B$11*12,-'Student Loan Model'!$B$9)</f>
        <v>32.730977820132118</v>
      </c>
      <c r="F117" s="8">
        <f t="shared" si="8"/>
        <v>33142.298755326956</v>
      </c>
      <c r="G117" s="8">
        <f t="shared" si="9"/>
        <v>94531.278477569926</v>
      </c>
      <c r="H117" s="8">
        <f t="shared" si="7"/>
        <v>1110.2050194164945</v>
      </c>
      <c r="I117" s="8">
        <f t="shared" si="10"/>
        <v>127673.5772328966</v>
      </c>
      <c r="J117" s="8">
        <f t="shared" si="11"/>
        <v>64628.919921134177</v>
      </c>
      <c r="K117" s="8">
        <f>FV('Student Loan Model'!$B$46/100/12,A117,-'Data Table for Charts'!C117,0,1)</f>
        <v>192302.49715403077</v>
      </c>
    </row>
    <row r="118" spans="1:11" x14ac:dyDescent="0.25">
      <c r="A118" s="1">
        <v>116</v>
      </c>
      <c r="B118" s="8">
        <f t="shared" si="13"/>
        <v>4385.8601106257374</v>
      </c>
      <c r="C118" s="8">
        <f>PMT('Student Loan Model'!$B$10/100/12,'Student Loan Model'!$B$11*12,-'Student Loan Model'!$B$9)</f>
        <v>1110.2050194164945</v>
      </c>
      <c r="D118" s="8">
        <f>PPMT('Student Loan Model'!$B$10/100/12,'Data Table for Charts'!A118,'Student Loan Model'!$B$11*12,-'Student Loan Model'!$B$9)</f>
        <v>1082.8614118043442</v>
      </c>
      <c r="E118" s="8">
        <f>IPMT('Student Loan Model'!$B$10/100/12,'Data Table for Charts'!A118,'Student Loan Model'!$B$11*12,-'Student Loan Model'!$B$9)</f>
        <v>27.343607612150308</v>
      </c>
      <c r="F118" s="8">
        <f t="shared" si="8"/>
        <v>33169.642362939107</v>
      </c>
      <c r="G118" s="8">
        <f t="shared" si="9"/>
        <v>95614.139889374273</v>
      </c>
      <c r="H118" s="8">
        <f t="shared" si="7"/>
        <v>1110.2050194164945</v>
      </c>
      <c r="I118" s="8">
        <f t="shared" si="10"/>
        <v>128783.78225231309</v>
      </c>
      <c r="J118" s="8">
        <f t="shared" si="11"/>
        <v>65918.337935623786</v>
      </c>
      <c r="K118" s="8">
        <f>FV('Student Loan Model'!$B$46/100/12,A118,-'Data Table for Charts'!C118,0,1)</f>
        <v>194702.12018793687</v>
      </c>
    </row>
    <row r="119" spans="1:11" x14ac:dyDescent="0.25">
      <c r="A119" s="1">
        <v>117</v>
      </c>
      <c r="B119" s="8">
        <f t="shared" si="13"/>
        <v>3297.5843917623715</v>
      </c>
      <c r="C119" s="8">
        <f>PMT('Student Loan Model'!$B$10/100/12,'Student Loan Model'!$B$11*12,-'Student Loan Model'!$B$9)</f>
        <v>1110.2050194164945</v>
      </c>
      <c r="D119" s="8">
        <f>PPMT('Student Loan Model'!$B$10/100/12,'Data Table for Charts'!A119,'Student Loan Model'!$B$11*12,-'Student Loan Model'!$B$9)</f>
        <v>1088.2757188633657</v>
      </c>
      <c r="E119" s="8">
        <f>IPMT('Student Loan Model'!$B$10/100/12,'Data Table for Charts'!A119,'Student Loan Model'!$B$11*12,-'Student Loan Model'!$B$9)</f>
        <v>21.929300553128584</v>
      </c>
      <c r="F119" s="8">
        <f t="shared" si="8"/>
        <v>33191.571663492236</v>
      </c>
      <c r="G119" s="8">
        <f t="shared" si="9"/>
        <v>96702.415608237643</v>
      </c>
      <c r="H119" s="8">
        <f t="shared" si="7"/>
        <v>1110.2050194164945</v>
      </c>
      <c r="I119" s="8">
        <f t="shared" si="10"/>
        <v>129893.98727172958</v>
      </c>
      <c r="J119" s="8">
        <f t="shared" si="11"/>
        <v>67223.753437006133</v>
      </c>
      <c r="K119" s="8">
        <f>FV('Student Loan Model'!$B$46/100/12,A119,-'Data Table for Charts'!C119,0,1)</f>
        <v>197117.74070873571</v>
      </c>
    </row>
    <row r="120" spans="1:11" x14ac:dyDescent="0.25">
      <c r="A120" s="1">
        <v>118</v>
      </c>
      <c r="B120" s="8">
        <f t="shared" si="13"/>
        <v>2203.8672943046886</v>
      </c>
      <c r="C120" s="8">
        <f>PMT('Student Loan Model'!$B$10/100/12,'Student Loan Model'!$B$11*12,-'Student Loan Model'!$B$9)</f>
        <v>1110.2050194164945</v>
      </c>
      <c r="D120" s="8">
        <f>PPMT('Student Loan Model'!$B$10/100/12,'Data Table for Charts'!A120,'Student Loan Model'!$B$11*12,-'Student Loan Model'!$B$9)</f>
        <v>1093.7170974576827</v>
      </c>
      <c r="E120" s="8">
        <f>IPMT('Student Loan Model'!$B$10/100/12,'Data Table for Charts'!A120,'Student Loan Model'!$B$11*12,-'Student Loan Model'!$B$9)</f>
        <v>16.487921958811754</v>
      </c>
      <c r="F120" s="8">
        <f t="shared" si="8"/>
        <v>33208.059585451047</v>
      </c>
      <c r="G120" s="8">
        <f t="shared" si="9"/>
        <v>97796.132705695331</v>
      </c>
      <c r="H120" s="8">
        <f t="shared" si="7"/>
        <v>1110.2050194164945</v>
      </c>
      <c r="I120" s="8">
        <f t="shared" si="10"/>
        <v>131004.19229114607</v>
      </c>
      <c r="J120" s="8">
        <f t="shared" si="11"/>
        <v>68545.273075193851</v>
      </c>
      <c r="K120" s="8">
        <f>FV('Student Loan Model'!$B$46/100/12,A120,-'Data Table for Charts'!C120,0,1)</f>
        <v>199549.46536633992</v>
      </c>
    </row>
    <row r="121" spans="1:11" x14ac:dyDescent="0.25">
      <c r="A121" s="1">
        <v>119</v>
      </c>
      <c r="B121" s="8">
        <f t="shared" si="13"/>
        <v>1104.6816113597174</v>
      </c>
      <c r="C121" s="8">
        <f>PMT('Student Loan Model'!$B$10/100/12,'Student Loan Model'!$B$11*12,-'Student Loan Model'!$B$9)</f>
        <v>1110.2050194164945</v>
      </c>
      <c r="D121" s="8">
        <f>PPMT('Student Loan Model'!$B$10/100/12,'Data Table for Charts'!A121,'Student Loan Model'!$B$11*12,-'Student Loan Model'!$B$9)</f>
        <v>1099.1856829449712</v>
      </c>
      <c r="E121" s="8">
        <f>IPMT('Student Loan Model'!$B$10/100/12,'Data Table for Charts'!A121,'Student Loan Model'!$B$11*12,-'Student Loan Model'!$B$9)</f>
        <v>11.019336471523339</v>
      </c>
      <c r="F121" s="8">
        <f t="shared" si="8"/>
        <v>33219.07892192257</v>
      </c>
      <c r="G121" s="8">
        <f t="shared" si="9"/>
        <v>98895.318388640299</v>
      </c>
      <c r="H121" s="8">
        <f t="shared" si="7"/>
        <v>1110.2050194164945</v>
      </c>
      <c r="I121" s="8">
        <f t="shared" si="10"/>
        <v>132114.39731056258</v>
      </c>
      <c r="J121" s="8">
        <f t="shared" si="11"/>
        <v>69883.0042110988</v>
      </c>
      <c r="K121" s="8">
        <f>FV('Student Loan Model'!$B$46/100/12,A121,-'Data Table for Charts'!C121,0,1)</f>
        <v>201997.40152166138</v>
      </c>
    </row>
    <row r="122" spans="1:11" x14ac:dyDescent="0.25">
      <c r="A122" s="1">
        <v>120</v>
      </c>
      <c r="B122" s="8">
        <f t="shared" si="13"/>
        <v>2.1373125491663814E-11</v>
      </c>
      <c r="C122" s="8">
        <f>PMT('Student Loan Model'!$B$10/100/12,'Student Loan Model'!$B$11*12,-'Student Loan Model'!$B$9)</f>
        <v>1110.2050194164945</v>
      </c>
      <c r="D122" s="8">
        <f>PPMT('Student Loan Model'!$B$10/100/12,'Data Table for Charts'!A122,'Student Loan Model'!$B$11*12,-'Student Loan Model'!$B$9)</f>
        <v>1104.681611359696</v>
      </c>
      <c r="E122" s="8">
        <f>IPMT('Student Loan Model'!$B$10/100/12,'Data Table for Charts'!A122,'Student Loan Model'!$B$11*12,-'Student Loan Model'!$B$9)</f>
        <v>5.5234080567984813</v>
      </c>
      <c r="F122" s="8">
        <f t="shared" si="8"/>
        <v>33224.602329979367</v>
      </c>
      <c r="G122" s="8">
        <f t="shared" si="9"/>
        <v>100000</v>
      </c>
      <c r="H122" s="8">
        <f t="shared" si="7"/>
        <v>1110.2050194164945</v>
      </c>
      <c r="I122" s="8">
        <f t="shared" si="10"/>
        <v>133224.60232997907</v>
      </c>
      <c r="J122" s="8">
        <f t="shared" si="11"/>
        <v>71237.054921372619</v>
      </c>
      <c r="K122" s="8">
        <f>FV('Student Loan Model'!$B$46/100/12,A122,-'Data Table for Charts'!C122,0,1)</f>
        <v>204461.65725135169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Student Loan Model</vt:lpstr>
      <vt:lpstr>Data Table for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Petros P. Koumantaros</dc:creator>
  <cp:lastModifiedBy>Petros Koumantaros</cp:lastModifiedBy>
  <cp:lastPrinted>2025-02-13T21:18:13Z</cp:lastPrinted>
  <dcterms:created xsi:type="dcterms:W3CDTF">2025-02-13T15:24:57Z</dcterms:created>
  <dcterms:modified xsi:type="dcterms:W3CDTF">2025-02-13T21:18:16Z</dcterms:modified>
</cp:coreProperties>
</file>